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640" windowHeight="11760" firstSheet="3" activeTab="4"/>
  </bookViews>
  <sheets>
    <sheet name="ĐC TH NQ19" sheetId="2" state="hidden" r:id="rId1"/>
    <sheet name="Biểu 01_vốn 2025 xã mới" sheetId="10" state="hidden" r:id="rId2"/>
    <sheet name="Biểu 2 kéo dài sang 2025 xã mới" sheetId="11" state="hidden" r:id="rId3"/>
    <sheet name="Biểu 01" sheetId="14" r:id="rId4"/>
    <sheet name="Biểu 02" sheetId="15" r:id="rId5"/>
    <sheet name="Phụ lục PB vốn 2025 đợt 2 xã cũ" sheetId="13" state="hidden" r:id="rId6"/>
    <sheet name="Phụ lục trung hạn" sheetId="5" state="hidden" r:id="rId7"/>
    <sheet name="Phụ lục 2025_đợt 1" sheetId="3" state="hidden" r:id="rId8"/>
    <sheet name="Phụ lục kéo dài sang 2025" sheetId="8" state="hidden" r:id="rId9"/>
  </sheets>
  <definedNames>
    <definedName name="_xlnm.Print_Area" localSheetId="3">'Biểu 01'!$A$1:$I$179</definedName>
    <definedName name="_xlnm.Print_Area" localSheetId="1">'Biểu 01_vốn 2025 xã mới'!$A$1:$J$180</definedName>
    <definedName name="_xlnm.Print_Area" localSheetId="4">'Biểu 02'!$A$2:$G$157</definedName>
    <definedName name="_xlnm.Print_Area" localSheetId="2">'Biểu 2 kéo dài sang 2025 xã mới'!$A$1:$I$156</definedName>
    <definedName name="_xlnm.Print_Titles" localSheetId="3">'Biểu 01'!$6:$7</definedName>
    <definedName name="_xlnm.Print_Titles" localSheetId="1">'Biểu 01_vốn 2025 xã mới'!$7:$8</definedName>
    <definedName name="_xlnm.Print_Titles" localSheetId="4">'Biểu 02'!$8:$9</definedName>
    <definedName name="_xlnm.Print_Titles" localSheetId="2">'Biểu 2 kéo dài sang 2025 xã mới'!$7:$8</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156" i="15"/>
  <c r="F155" s="1"/>
  <c r="E156"/>
  <c r="E155" s="1"/>
  <c r="F123"/>
  <c r="E123"/>
  <c r="F95"/>
  <c r="F94" s="1"/>
  <c r="E95"/>
  <c r="E94" s="1"/>
  <c r="F59"/>
  <c r="F58" s="1"/>
  <c r="E59"/>
  <c r="E58" s="1"/>
  <c r="F47"/>
  <c r="E47"/>
  <c r="F12"/>
  <c r="E12"/>
  <c r="E158" i="14"/>
  <c r="E157" s="1"/>
  <c r="G158"/>
  <c r="G157" s="1"/>
  <c r="H158"/>
  <c r="H157" s="1"/>
  <c r="D158"/>
  <c r="D157" s="1"/>
  <c r="E136"/>
  <c r="G136"/>
  <c r="H136"/>
  <c r="D136"/>
  <c r="E65"/>
  <c r="E64" s="1"/>
  <c r="G65"/>
  <c r="G64" s="1"/>
  <c r="H65"/>
  <c r="H64" s="1"/>
  <c r="D65"/>
  <c r="D64" s="1"/>
  <c r="H51"/>
  <c r="G51"/>
  <c r="E51"/>
  <c r="D51"/>
  <c r="E10"/>
  <c r="G10"/>
  <c r="H10"/>
  <c r="D10"/>
  <c r="F11"/>
  <c r="F21"/>
  <c r="F22"/>
  <c r="F23"/>
  <c r="F24"/>
  <c r="F25"/>
  <c r="F26"/>
  <c r="F27"/>
  <c r="F28"/>
  <c r="F29"/>
  <c r="F30"/>
  <c r="F31"/>
  <c r="F38"/>
  <c r="F39"/>
  <c r="F40"/>
  <c r="F43"/>
  <c r="F44"/>
  <c r="F48"/>
  <c r="F49"/>
  <c r="F50"/>
  <c r="F52"/>
  <c r="F54"/>
  <c r="F55"/>
  <c r="F57"/>
  <c r="F58"/>
  <c r="F59"/>
  <c r="F60"/>
  <c r="F62"/>
  <c r="F63"/>
  <c r="F66"/>
  <c r="F75"/>
  <c r="F76"/>
  <c r="F77"/>
  <c r="F78"/>
  <c r="F79"/>
  <c r="F80"/>
  <c r="F86"/>
  <c r="F87"/>
  <c r="F88"/>
  <c r="F89"/>
  <c r="F90"/>
  <c r="F91"/>
  <c r="F92"/>
  <c r="F93"/>
  <c r="F94"/>
  <c r="F95"/>
  <c r="F96"/>
  <c r="F97"/>
  <c r="F98"/>
  <c r="F99"/>
  <c r="F100"/>
  <c r="F101"/>
  <c r="F102"/>
  <c r="F103"/>
  <c r="F104"/>
  <c r="F105"/>
  <c r="F106"/>
  <c r="F107"/>
  <c r="F108"/>
  <c r="F109"/>
  <c r="F110"/>
  <c r="F111"/>
  <c r="F112"/>
  <c r="F113"/>
  <c r="F114"/>
  <c r="F115"/>
  <c r="F116"/>
  <c r="F117"/>
  <c r="F118"/>
  <c r="F119"/>
  <c r="F120"/>
  <c r="F123"/>
  <c r="F126"/>
  <c r="F131"/>
  <c r="F132"/>
  <c r="F133"/>
  <c r="F134"/>
  <c r="F135"/>
  <c r="F137"/>
  <c r="F145"/>
  <c r="F146"/>
  <c r="F147"/>
  <c r="F154"/>
  <c r="F155"/>
  <c r="F156"/>
  <c r="F159"/>
  <c r="F165"/>
  <c r="F172"/>
  <c r="F175"/>
  <c r="F178"/>
  <c r="F179"/>
  <c r="D130"/>
  <c r="F130" s="1"/>
  <c r="E20"/>
  <c r="F20" s="1"/>
  <c r="F51" l="1"/>
  <c r="F10"/>
  <c r="H9"/>
  <c r="F158"/>
  <c r="F157" s="1"/>
  <c r="F136"/>
  <c r="F65"/>
  <c r="F64" s="1"/>
  <c r="D9"/>
  <c r="G9"/>
  <c r="E9"/>
  <c r="E11" i="15"/>
  <c r="F11"/>
  <c r="D129" i="14"/>
  <c r="F129" s="1"/>
  <c r="F146" i="11"/>
  <c r="F129"/>
  <c r="F81"/>
  <c r="F65"/>
  <c r="F18"/>
  <c r="F9" i="14" l="1"/>
  <c r="G177" i="10"/>
  <c r="G176" s="1"/>
  <c r="H176" s="1"/>
  <c r="F159"/>
  <c r="F158" s="1"/>
  <c r="H159"/>
  <c r="H158" s="1"/>
  <c r="E159"/>
  <c r="E158" s="1"/>
  <c r="E66"/>
  <c r="E65" s="1"/>
  <c r="I14"/>
  <c r="I15"/>
  <c r="I16"/>
  <c r="I18"/>
  <c r="I19"/>
  <c r="I20"/>
  <c r="I22"/>
  <c r="I23"/>
  <c r="I24"/>
  <c r="I25"/>
  <c r="I26"/>
  <c r="I27"/>
  <c r="I28"/>
  <c r="I29"/>
  <c r="I30"/>
  <c r="I31"/>
  <c r="I34"/>
  <c r="I35"/>
  <c r="I36"/>
  <c r="I37"/>
  <c r="I39"/>
  <c r="I40"/>
  <c r="I44"/>
  <c r="I47"/>
  <c r="I49"/>
  <c r="I50"/>
  <c r="I51"/>
  <c r="I55"/>
  <c r="I58"/>
  <c r="I59"/>
  <c r="I60"/>
  <c r="I63"/>
  <c r="I64"/>
  <c r="I69"/>
  <c r="I70"/>
  <c r="I71"/>
  <c r="I72"/>
  <c r="I74"/>
  <c r="I75"/>
  <c r="I76"/>
  <c r="I77"/>
  <c r="I78"/>
  <c r="I79"/>
  <c r="I80"/>
  <c r="I83"/>
  <c r="I84"/>
  <c r="I85"/>
  <c r="I87"/>
  <c r="I88"/>
  <c r="I89"/>
  <c r="I90"/>
  <c r="I91"/>
  <c r="I92"/>
  <c r="I93"/>
  <c r="I94"/>
  <c r="I95"/>
  <c r="I96"/>
  <c r="I97"/>
  <c r="I98"/>
  <c r="I99"/>
  <c r="I100"/>
  <c r="I101"/>
  <c r="I102"/>
  <c r="I103"/>
  <c r="I104"/>
  <c r="I105"/>
  <c r="I106"/>
  <c r="I107"/>
  <c r="I108"/>
  <c r="I109"/>
  <c r="I110"/>
  <c r="I111"/>
  <c r="I112"/>
  <c r="I113"/>
  <c r="I114"/>
  <c r="I115"/>
  <c r="I116"/>
  <c r="I117"/>
  <c r="I118"/>
  <c r="I119"/>
  <c r="I120"/>
  <c r="I123"/>
  <c r="I126"/>
  <c r="I127"/>
  <c r="I129"/>
  <c r="I132"/>
  <c r="I133"/>
  <c r="I134"/>
  <c r="I135"/>
  <c r="I136"/>
  <c r="I140"/>
  <c r="I141"/>
  <c r="I142"/>
  <c r="I143"/>
  <c r="I145"/>
  <c r="I146"/>
  <c r="I147"/>
  <c r="I150"/>
  <c r="I151"/>
  <c r="I152"/>
  <c r="I153"/>
  <c r="I155"/>
  <c r="I156"/>
  <c r="I157"/>
  <c r="I160"/>
  <c r="I161"/>
  <c r="I162"/>
  <c r="I163"/>
  <c r="I164"/>
  <c r="I165"/>
  <c r="I166"/>
  <c r="I167"/>
  <c r="I168"/>
  <c r="I169"/>
  <c r="I170"/>
  <c r="I171"/>
  <c r="I172"/>
  <c r="I173"/>
  <c r="I174"/>
  <c r="I175"/>
  <c r="I177"/>
  <c r="I178"/>
  <c r="I179"/>
  <c r="I180"/>
  <c r="H32"/>
  <c r="I32" s="1"/>
  <c r="H12"/>
  <c r="H41"/>
  <c r="I41" s="1"/>
  <c r="H45"/>
  <c r="I45" s="1"/>
  <c r="H53"/>
  <c r="H56"/>
  <c r="I56" s="1"/>
  <c r="H61"/>
  <c r="I61" s="1"/>
  <c r="H67"/>
  <c r="I67" s="1"/>
  <c r="H121"/>
  <c r="I121" s="1"/>
  <c r="H124"/>
  <c r="I124" s="1"/>
  <c r="F154"/>
  <c r="I154" s="1"/>
  <c r="F144"/>
  <c r="I144" s="1"/>
  <c r="F86"/>
  <c r="G73"/>
  <c r="F73"/>
  <c r="F38"/>
  <c r="I38" s="1"/>
  <c r="F17"/>
  <c r="I17" s="1"/>
  <c r="I73" l="1"/>
  <c r="H52"/>
  <c r="H11"/>
  <c r="F33"/>
  <c r="I33" s="1"/>
  <c r="I53"/>
  <c r="I12"/>
  <c r="G159"/>
  <c r="G158" s="1"/>
  <c r="I176"/>
  <c r="I159" s="1"/>
  <c r="I158" s="1"/>
  <c r="E11" l="1"/>
  <c r="F43"/>
  <c r="I43" s="1"/>
  <c r="G21" l="1"/>
  <c r="F141" i="11"/>
  <c r="F60"/>
  <c r="F124"/>
  <c r="F118"/>
  <c r="F117" s="1"/>
  <c r="H117" s="1"/>
  <c r="F113"/>
  <c r="F97"/>
  <c r="F96" s="1"/>
  <c r="H96" s="1"/>
  <c r="F77"/>
  <c r="F49"/>
  <c r="F53"/>
  <c r="F52" s="1"/>
  <c r="H52" s="1"/>
  <c r="F44"/>
  <c r="F43" s="1"/>
  <c r="H43" s="1"/>
  <c r="F13"/>
  <c r="G128" i="10"/>
  <c r="I128" s="1"/>
  <c r="G137"/>
  <c r="E137"/>
  <c r="H148"/>
  <c r="I148" s="1"/>
  <c r="E52"/>
  <c r="G86"/>
  <c r="F149"/>
  <c r="I149" s="1"/>
  <c r="F139"/>
  <c r="I139" s="1"/>
  <c r="G125"/>
  <c r="G122"/>
  <c r="F82"/>
  <c r="G68"/>
  <c r="G57"/>
  <c r="G52" s="1"/>
  <c r="F68"/>
  <c r="I68" l="1"/>
  <c r="H113" i="11"/>
  <c r="F112"/>
  <c r="H112" s="1"/>
  <c r="G82" i="10"/>
  <c r="I82" s="1"/>
  <c r="I86"/>
  <c r="F46" i="11"/>
  <c r="F48"/>
  <c r="H48" s="1"/>
  <c r="G11" i="10"/>
  <c r="I21"/>
  <c r="G81"/>
  <c r="F94" i="11"/>
  <c r="F137" i="10"/>
  <c r="E10"/>
  <c r="H81" l="1"/>
  <c r="G66"/>
  <c r="G65" s="1"/>
  <c r="I81"/>
  <c r="G10"/>
  <c r="F62"/>
  <c r="I62" s="1"/>
  <c r="F57"/>
  <c r="I57" s="1"/>
  <c r="F54"/>
  <c r="I54" s="1"/>
  <c r="F48"/>
  <c r="F42"/>
  <c r="I42" s="1"/>
  <c r="F13"/>
  <c r="E38" i="13"/>
  <c r="E39"/>
  <c r="E40"/>
  <c r="E41"/>
  <c r="E42"/>
  <c r="E43"/>
  <c r="E44"/>
  <c r="E45"/>
  <c r="E46"/>
  <c r="E47"/>
  <c r="E48"/>
  <c r="E49"/>
  <c r="E50"/>
  <c r="E51"/>
  <c r="E52"/>
  <c r="E53"/>
  <c r="E54"/>
  <c r="E55"/>
  <c r="E56"/>
  <c r="E57"/>
  <c r="E58"/>
  <c r="E59"/>
  <c r="E60"/>
  <c r="E61"/>
  <c r="E62"/>
  <c r="E63"/>
  <c r="E37"/>
  <c r="I52" i="10" l="1"/>
  <c r="F46"/>
  <c r="I46" s="1"/>
  <c r="I48"/>
  <c r="F11"/>
  <c r="I13"/>
  <c r="H66"/>
  <c r="H65" s="1"/>
  <c r="F52"/>
  <c r="D33" i="13"/>
  <c r="I11" i="10" l="1"/>
  <c r="D74" i="3"/>
  <c r="C33" i="13" l="1"/>
  <c r="C18"/>
  <c r="D71" l="1"/>
  <c r="E71" s="1"/>
  <c r="E72"/>
  <c r="D18"/>
  <c r="E97"/>
  <c r="D96"/>
  <c r="E96" s="1"/>
  <c r="E95"/>
  <c r="E94"/>
  <c r="E93"/>
  <c r="D92"/>
  <c r="E92" s="1"/>
  <c r="E90"/>
  <c r="D89"/>
  <c r="E89" s="1"/>
  <c r="E87"/>
  <c r="E86"/>
  <c r="E85"/>
  <c r="E84"/>
  <c r="E83"/>
  <c r="D82"/>
  <c r="E82" s="1"/>
  <c r="E80"/>
  <c r="E79"/>
  <c r="E78"/>
  <c r="E77"/>
  <c r="D76"/>
  <c r="E76" s="1"/>
  <c r="E75"/>
  <c r="C74"/>
  <c r="C73" s="1"/>
  <c r="E69"/>
  <c r="D68"/>
  <c r="C68"/>
  <c r="E66"/>
  <c r="D65"/>
  <c r="C65"/>
  <c r="E35"/>
  <c r="E31"/>
  <c r="E30"/>
  <c r="E29"/>
  <c r="E28"/>
  <c r="E27"/>
  <c r="E26"/>
  <c r="E25"/>
  <c r="E24"/>
  <c r="E23"/>
  <c r="E22"/>
  <c r="E21"/>
  <c r="E20"/>
  <c r="E19"/>
  <c r="E14"/>
  <c r="E13"/>
  <c r="D12"/>
  <c r="C12"/>
  <c r="C10" s="1"/>
  <c r="E33" l="1"/>
  <c r="D16"/>
  <c r="E17"/>
  <c r="C16"/>
  <c r="C15" s="1"/>
  <c r="C9" s="1"/>
  <c r="E68"/>
  <c r="E12"/>
  <c r="E65"/>
  <c r="D10"/>
  <c r="E18"/>
  <c r="D74"/>
  <c r="E16" l="1"/>
  <c r="D15"/>
  <c r="E15" s="1"/>
  <c r="E74"/>
  <c r="E73" s="1"/>
  <c r="D73"/>
  <c r="E10"/>
  <c r="D9" l="1"/>
  <c r="E9"/>
  <c r="E58" i="11" l="1"/>
  <c r="F88"/>
  <c r="F33"/>
  <c r="E42"/>
  <c r="E11" s="1"/>
  <c r="H34"/>
  <c r="H35"/>
  <c r="H36"/>
  <c r="H37"/>
  <c r="H38"/>
  <c r="F125" i="10" l="1"/>
  <c r="I125" s="1"/>
  <c r="G32" i="11" l="1"/>
  <c r="E44" i="8"/>
  <c r="D45" i="3"/>
  <c r="D60"/>
  <c r="E44"/>
  <c r="F339" i="5"/>
  <c r="F340"/>
  <c r="F341"/>
  <c r="F342"/>
  <c r="F343"/>
  <c r="F334"/>
  <c r="F335"/>
  <c r="F336"/>
  <c r="F337"/>
  <c r="E56"/>
  <c r="F161" i="8" l="1"/>
  <c r="F160"/>
  <c r="F159"/>
  <c r="F158"/>
  <c r="D158"/>
  <c r="C157"/>
  <c r="F127"/>
  <c r="F128"/>
  <c r="C126"/>
  <c r="F126" s="1"/>
  <c r="C125" l="1"/>
  <c r="E157"/>
  <c r="F157" s="1"/>
  <c r="E125" l="1"/>
  <c r="F125" s="1"/>
  <c r="D18" i="3" l="1"/>
  <c r="D17"/>
  <c r="D16"/>
  <c r="D15"/>
  <c r="D14"/>
  <c r="D33"/>
  <c r="F43"/>
  <c r="D13" l="1"/>
  <c r="D11" s="1"/>
  <c r="H13" s="1"/>
  <c r="D118" i="5" l="1"/>
  <c r="G39" i="11" l="1"/>
  <c r="H118"/>
  <c r="H119"/>
  <c r="H120"/>
  <c r="H121"/>
  <c r="E116"/>
  <c r="E94" s="1"/>
  <c r="H45"/>
  <c r="H44"/>
  <c r="G116" l="1"/>
  <c r="H116" s="1"/>
  <c r="G42" l="1"/>
  <c r="H42" l="1"/>
  <c r="H61"/>
  <c r="H62"/>
  <c r="H66"/>
  <c r="H144"/>
  <c r="H143"/>
  <c r="H142"/>
  <c r="H146"/>
  <c r="H145"/>
  <c r="H128"/>
  <c r="H131"/>
  <c r="H130"/>
  <c r="H127"/>
  <c r="H126"/>
  <c r="H125"/>
  <c r="H81"/>
  <c r="H80"/>
  <c r="H79"/>
  <c r="H78"/>
  <c r="H67"/>
  <c r="H65"/>
  <c r="H64"/>
  <c r="H63"/>
  <c r="H20"/>
  <c r="H19"/>
  <c r="H18"/>
  <c r="H17"/>
  <c r="H16"/>
  <c r="H15"/>
  <c r="H14"/>
  <c r="H156"/>
  <c r="G155"/>
  <c r="G154" s="1"/>
  <c r="F155"/>
  <c r="F154" s="1"/>
  <c r="E155"/>
  <c r="E154" s="1"/>
  <c r="H153"/>
  <c r="F152"/>
  <c r="G151"/>
  <c r="H151" s="1"/>
  <c r="H150"/>
  <c r="H149"/>
  <c r="H148"/>
  <c r="H141"/>
  <c r="G140"/>
  <c r="H140" s="1"/>
  <c r="H139"/>
  <c r="H138"/>
  <c r="H137"/>
  <c r="H136"/>
  <c r="H135"/>
  <c r="H134"/>
  <c r="H133"/>
  <c r="H124"/>
  <c r="G123"/>
  <c r="E122"/>
  <c r="H115"/>
  <c r="H114"/>
  <c r="G111"/>
  <c r="H111" s="1"/>
  <c r="H110"/>
  <c r="H108"/>
  <c r="H107"/>
  <c r="H106"/>
  <c r="H105"/>
  <c r="H104"/>
  <c r="H103"/>
  <c r="H102"/>
  <c r="H101"/>
  <c r="H100"/>
  <c r="H99"/>
  <c r="H98"/>
  <c r="G95"/>
  <c r="G94" s="1"/>
  <c r="E93"/>
  <c r="H92"/>
  <c r="F91"/>
  <c r="F58" s="1"/>
  <c r="G90"/>
  <c r="H90" s="1"/>
  <c r="H86"/>
  <c r="H85"/>
  <c r="H84"/>
  <c r="H83"/>
  <c r="G76"/>
  <c r="H76" s="1"/>
  <c r="H75"/>
  <c r="H74"/>
  <c r="H73"/>
  <c r="H72"/>
  <c r="H71"/>
  <c r="H70"/>
  <c r="H69"/>
  <c r="G59"/>
  <c r="E57"/>
  <c r="H56"/>
  <c r="H55"/>
  <c r="H54"/>
  <c r="H53"/>
  <c r="G51"/>
  <c r="H51" s="1"/>
  <c r="H50"/>
  <c r="H49"/>
  <c r="G47"/>
  <c r="E46"/>
  <c r="H41"/>
  <c r="F40"/>
  <c r="F11" s="1"/>
  <c r="H39"/>
  <c r="H33"/>
  <c r="H32"/>
  <c r="H31"/>
  <c r="H30"/>
  <c r="H29"/>
  <c r="H28"/>
  <c r="H27"/>
  <c r="H26"/>
  <c r="H25"/>
  <c r="H24"/>
  <c r="H23"/>
  <c r="H22"/>
  <c r="G12"/>
  <c r="G11" s="1"/>
  <c r="H138" i="10"/>
  <c r="F131"/>
  <c r="F130" s="1"/>
  <c r="E131"/>
  <c r="I131" s="1"/>
  <c r="F122"/>
  <c r="D115" i="3"/>
  <c r="D94"/>
  <c r="H137" i="10" l="1"/>
  <c r="I138"/>
  <c r="I122"/>
  <c r="I66" s="1"/>
  <c r="I65" s="1"/>
  <c r="F66"/>
  <c r="F65" s="1"/>
  <c r="F10" s="1"/>
  <c r="E10" i="11"/>
  <c r="H13"/>
  <c r="G58"/>
  <c r="G57" s="1"/>
  <c r="H152"/>
  <c r="F122"/>
  <c r="H77"/>
  <c r="H60"/>
  <c r="G46"/>
  <c r="G122"/>
  <c r="H91"/>
  <c r="F57"/>
  <c r="H40"/>
  <c r="F93"/>
  <c r="H12"/>
  <c r="H95"/>
  <c r="G93"/>
  <c r="H155"/>
  <c r="E130" i="10"/>
  <c r="I130" s="1"/>
  <c r="H129" i="11"/>
  <c r="H59"/>
  <c r="H154"/>
  <c r="H97"/>
  <c r="H123"/>
  <c r="H47"/>
  <c r="H46" s="1"/>
  <c r="H122" l="1"/>
  <c r="I137" i="10"/>
  <c r="I10" s="1"/>
  <c r="H10"/>
  <c r="H11" i="11"/>
  <c r="H58"/>
  <c r="H94"/>
  <c r="F10"/>
  <c r="H93"/>
  <c r="G10"/>
  <c r="H57"/>
  <c r="H10" l="1"/>
  <c r="C162" i="8" l="1"/>
  <c r="D45"/>
  <c r="D164"/>
  <c r="F205" l="1"/>
  <c r="D204"/>
  <c r="F204" s="1"/>
  <c r="E203"/>
  <c r="F203" s="1"/>
  <c r="D60"/>
  <c r="F13" l="1"/>
  <c r="F14"/>
  <c r="F15"/>
  <c r="F16"/>
  <c r="F17"/>
  <c r="F18"/>
  <c r="F19"/>
  <c r="F20"/>
  <c r="F21"/>
  <c r="F22"/>
  <c r="F23"/>
  <c r="F24"/>
  <c r="F25"/>
  <c r="F26"/>
  <c r="F27"/>
  <c r="F28"/>
  <c r="F29"/>
  <c r="F30"/>
  <c r="F31"/>
  <c r="F32"/>
  <c r="F34"/>
  <c r="F35"/>
  <c r="F36"/>
  <c r="F37"/>
  <c r="F38"/>
  <c r="F39"/>
  <c r="F40"/>
  <c r="F41"/>
  <c r="F42"/>
  <c r="F43"/>
  <c r="F45"/>
  <c r="F46"/>
  <c r="F47"/>
  <c r="F48"/>
  <c r="F49"/>
  <c r="F50"/>
  <c r="F51"/>
  <c r="F52"/>
  <c r="F53"/>
  <c r="F54"/>
  <c r="F55"/>
  <c r="F56"/>
  <c r="F57"/>
  <c r="F58"/>
  <c r="F59"/>
  <c r="F60"/>
  <c r="F61"/>
  <c r="F64"/>
  <c r="F65"/>
  <c r="F67"/>
  <c r="F68"/>
  <c r="F69"/>
  <c r="F70"/>
  <c r="F75"/>
  <c r="F76"/>
  <c r="F77"/>
  <c r="F78"/>
  <c r="F79"/>
  <c r="F80"/>
  <c r="F81"/>
  <c r="F82"/>
  <c r="F83"/>
  <c r="F84"/>
  <c r="F85"/>
  <c r="F86"/>
  <c r="F87"/>
  <c r="F88"/>
  <c r="F89"/>
  <c r="F90"/>
  <c r="F91"/>
  <c r="F92"/>
  <c r="F94"/>
  <c r="F95"/>
  <c r="F96"/>
  <c r="F97"/>
  <c r="F98"/>
  <c r="F99"/>
  <c r="F100"/>
  <c r="F101"/>
  <c r="F102"/>
  <c r="F103"/>
  <c r="F104"/>
  <c r="F105"/>
  <c r="F106"/>
  <c r="F109"/>
  <c r="F110"/>
  <c r="F111"/>
  <c r="F112"/>
  <c r="F113"/>
  <c r="F114"/>
  <c r="F115"/>
  <c r="F116"/>
  <c r="F117"/>
  <c r="F118"/>
  <c r="F119"/>
  <c r="F121"/>
  <c r="F122"/>
  <c r="F123"/>
  <c r="F124"/>
  <c r="F135"/>
  <c r="F140"/>
  <c r="F141"/>
  <c r="F142"/>
  <c r="F143"/>
  <c r="F144"/>
  <c r="F145"/>
  <c r="F146"/>
  <c r="F147"/>
  <c r="F148"/>
  <c r="F149"/>
  <c r="F150"/>
  <c r="F152"/>
  <c r="F155"/>
  <c r="F156"/>
  <c r="F165"/>
  <c r="F166"/>
  <c r="F167"/>
  <c r="F168"/>
  <c r="F169"/>
  <c r="F170"/>
  <c r="F171"/>
  <c r="F172"/>
  <c r="F173"/>
  <c r="F174"/>
  <c r="F175"/>
  <c r="F176"/>
  <c r="F177"/>
  <c r="F178"/>
  <c r="F179"/>
  <c r="F181"/>
  <c r="F182"/>
  <c r="F183"/>
  <c r="F184"/>
  <c r="F185"/>
  <c r="F186"/>
  <c r="F187"/>
  <c r="F190"/>
  <c r="F191"/>
  <c r="F192"/>
  <c r="F193"/>
  <c r="F194"/>
  <c r="F195"/>
  <c r="F196"/>
  <c r="F197"/>
  <c r="F198"/>
  <c r="F200"/>
  <c r="F201"/>
  <c r="F202"/>
  <c r="F208"/>
  <c r="D199" l="1"/>
  <c r="F199" s="1"/>
  <c r="D189"/>
  <c r="D180"/>
  <c r="D154"/>
  <c r="F154" s="1"/>
  <c r="E138"/>
  <c r="D139"/>
  <c r="D134"/>
  <c r="F134" s="1"/>
  <c r="D120"/>
  <c r="F120" s="1"/>
  <c r="D108"/>
  <c r="F108" s="1"/>
  <c r="D93"/>
  <c r="F93" s="1"/>
  <c r="D74"/>
  <c r="E73"/>
  <c r="E63"/>
  <c r="F63" s="1"/>
  <c r="E11"/>
  <c r="D33"/>
  <c r="F33" s="1"/>
  <c r="D12"/>
  <c r="F12" i="3"/>
  <c r="F14"/>
  <c r="F15"/>
  <c r="F16"/>
  <c r="F17"/>
  <c r="F18"/>
  <c r="F34"/>
  <c r="F35"/>
  <c r="F36"/>
  <c r="F37"/>
  <c r="F38"/>
  <c r="F39"/>
  <c r="F40"/>
  <c r="F41"/>
  <c r="F42"/>
  <c r="F46"/>
  <c r="F47"/>
  <c r="F48"/>
  <c r="F49"/>
  <c r="F50"/>
  <c r="F51"/>
  <c r="F52"/>
  <c r="F53"/>
  <c r="F54"/>
  <c r="F55"/>
  <c r="F61"/>
  <c r="F62"/>
  <c r="F65"/>
  <c r="F67"/>
  <c r="F70"/>
  <c r="F71"/>
  <c r="F72"/>
  <c r="F73"/>
  <c r="F75"/>
  <c r="F81"/>
  <c r="F84"/>
  <c r="F85"/>
  <c r="F86"/>
  <c r="F89"/>
  <c r="F90"/>
  <c r="F95"/>
  <c r="F96"/>
  <c r="F97"/>
  <c r="F98"/>
  <c r="F99"/>
  <c r="F100"/>
  <c r="F101"/>
  <c r="F102"/>
  <c r="F103"/>
  <c r="F104"/>
  <c r="F105"/>
  <c r="F106"/>
  <c r="F107"/>
  <c r="F108"/>
  <c r="F109"/>
  <c r="F110"/>
  <c r="F111"/>
  <c r="F112"/>
  <c r="F113"/>
  <c r="F114"/>
  <c r="F115"/>
  <c r="F131"/>
  <c r="F132"/>
  <c r="F133"/>
  <c r="F134"/>
  <c r="F135"/>
  <c r="F136"/>
  <c r="F137"/>
  <c r="F138"/>
  <c r="F140"/>
  <c r="F141"/>
  <c r="F142"/>
  <c r="F143"/>
  <c r="F144"/>
  <c r="F145"/>
  <c r="F146"/>
  <c r="F147"/>
  <c r="F148"/>
  <c r="F149"/>
  <c r="F150"/>
  <c r="F153"/>
  <c r="F156"/>
  <c r="F157"/>
  <c r="F160"/>
  <c r="F161"/>
  <c r="F162"/>
  <c r="F163"/>
  <c r="F164"/>
  <c r="F168"/>
  <c r="F169"/>
  <c r="F170"/>
  <c r="F171"/>
  <c r="F172"/>
  <c r="F173"/>
  <c r="F174"/>
  <c r="F175"/>
  <c r="F177"/>
  <c r="F180"/>
  <c r="F181"/>
  <c r="F182"/>
  <c r="F183"/>
  <c r="F184"/>
  <c r="F185"/>
  <c r="F186"/>
  <c r="F187"/>
  <c r="F188"/>
  <c r="F189"/>
  <c r="F191"/>
  <c r="F192"/>
  <c r="F12" i="8" l="1"/>
  <c r="D10"/>
  <c r="F180"/>
  <c r="D162"/>
  <c r="F138"/>
  <c r="F139"/>
  <c r="D137"/>
  <c r="F74"/>
  <c r="D72"/>
  <c r="F73"/>
  <c r="F189"/>
  <c r="F11"/>
  <c r="F164"/>
  <c r="D219" i="5"/>
  <c r="C165" i="3"/>
  <c r="C92"/>
  <c r="C78"/>
  <c r="D190"/>
  <c r="F190" s="1"/>
  <c r="D179"/>
  <c r="F179" s="1"/>
  <c r="D176"/>
  <c r="F176" s="1"/>
  <c r="D167"/>
  <c r="F167" s="1"/>
  <c r="D155"/>
  <c r="F155" s="1"/>
  <c r="D152"/>
  <c r="F152" s="1"/>
  <c r="D139"/>
  <c r="F139" s="1"/>
  <c r="D130"/>
  <c r="F94"/>
  <c r="D88"/>
  <c r="F88" s="1"/>
  <c r="D83"/>
  <c r="F83" s="1"/>
  <c r="D80"/>
  <c r="F80" s="1"/>
  <c r="F74"/>
  <c r="D69"/>
  <c r="F69" s="1"/>
  <c r="D66"/>
  <c r="F66" s="1"/>
  <c r="D64"/>
  <c r="F64" s="1"/>
  <c r="F60"/>
  <c r="F33"/>
  <c r="E11"/>
  <c r="C10"/>
  <c r="C277" i="5"/>
  <c r="F235"/>
  <c r="F236"/>
  <c r="F237"/>
  <c r="F238"/>
  <c r="F239"/>
  <c r="F240"/>
  <c r="F241"/>
  <c r="F242"/>
  <c r="F243"/>
  <c r="F244"/>
  <c r="F245"/>
  <c r="F246"/>
  <c r="F247"/>
  <c r="F248"/>
  <c r="F249"/>
  <c r="F250"/>
  <c r="F251"/>
  <c r="F252"/>
  <c r="F253"/>
  <c r="F256"/>
  <c r="F257"/>
  <c r="F258"/>
  <c r="F259"/>
  <c r="F260"/>
  <c r="F261"/>
  <c r="F262"/>
  <c r="F263"/>
  <c r="F264"/>
  <c r="F265"/>
  <c r="F268"/>
  <c r="F269"/>
  <c r="F270"/>
  <c r="F271"/>
  <c r="F272"/>
  <c r="F273"/>
  <c r="F274"/>
  <c r="F275"/>
  <c r="F276"/>
  <c r="F280"/>
  <c r="F281"/>
  <c r="F282"/>
  <c r="F283"/>
  <c r="F284"/>
  <c r="F285"/>
  <c r="F286"/>
  <c r="F287"/>
  <c r="F288"/>
  <c r="F289"/>
  <c r="F290"/>
  <c r="F291"/>
  <c r="F292"/>
  <c r="F293"/>
  <c r="F294"/>
  <c r="F296"/>
  <c r="F297"/>
  <c r="F298"/>
  <c r="F299"/>
  <c r="F300"/>
  <c r="F301"/>
  <c r="F302"/>
  <c r="F305"/>
  <c r="F306"/>
  <c r="F307"/>
  <c r="F308"/>
  <c r="F309"/>
  <c r="F310"/>
  <c r="F311"/>
  <c r="F312"/>
  <c r="F313"/>
  <c r="F314"/>
  <c r="F315"/>
  <c r="F316"/>
  <c r="F318"/>
  <c r="F319"/>
  <c r="F320"/>
  <c r="F323"/>
  <c r="F325"/>
  <c r="F326"/>
  <c r="F329"/>
  <c r="F330"/>
  <c r="F345"/>
  <c r="F347"/>
  <c r="F348"/>
  <c r="F119"/>
  <c r="F120"/>
  <c r="F121"/>
  <c r="F122"/>
  <c r="F123"/>
  <c r="F124"/>
  <c r="F125"/>
  <c r="F126"/>
  <c r="F127"/>
  <c r="F128"/>
  <c r="F129"/>
  <c r="F130"/>
  <c r="F131"/>
  <c r="F132"/>
  <c r="F133"/>
  <c r="F134"/>
  <c r="F135"/>
  <c r="F136"/>
  <c r="F137"/>
  <c r="F138"/>
  <c r="F140"/>
  <c r="F141"/>
  <c r="F142"/>
  <c r="F143"/>
  <c r="F144"/>
  <c r="F145"/>
  <c r="F146"/>
  <c r="F147"/>
  <c r="F148"/>
  <c r="F149"/>
  <c r="F150"/>
  <c r="F151"/>
  <c r="F152"/>
  <c r="F155"/>
  <c r="F156"/>
  <c r="F157"/>
  <c r="F158"/>
  <c r="F159"/>
  <c r="F160"/>
  <c r="F161"/>
  <c r="F162"/>
  <c r="F163"/>
  <c r="F164"/>
  <c r="F165"/>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8"/>
  <c r="F211"/>
  <c r="F213"/>
  <c r="F214"/>
  <c r="F215"/>
  <c r="F219"/>
  <c r="F220"/>
  <c r="F221"/>
  <c r="F223"/>
  <c r="F224"/>
  <c r="F225"/>
  <c r="F226"/>
  <c r="F227"/>
  <c r="F228"/>
  <c r="F229"/>
  <c r="F230"/>
  <c r="C116"/>
  <c r="C97"/>
  <c r="F100"/>
  <c r="F101"/>
  <c r="F104"/>
  <c r="F105"/>
  <c r="F106"/>
  <c r="F109"/>
  <c r="F111"/>
  <c r="F112"/>
  <c r="F113"/>
  <c r="F114"/>
  <c r="F13"/>
  <c r="F14"/>
  <c r="F15"/>
  <c r="F16"/>
  <c r="F17"/>
  <c r="F18"/>
  <c r="F19"/>
  <c r="F20"/>
  <c r="F21"/>
  <c r="F22"/>
  <c r="F23"/>
  <c r="F24"/>
  <c r="F25"/>
  <c r="F26"/>
  <c r="F27"/>
  <c r="F28"/>
  <c r="F29"/>
  <c r="F30"/>
  <c r="F31"/>
  <c r="F33"/>
  <c r="F34"/>
  <c r="F35"/>
  <c r="F36"/>
  <c r="F37"/>
  <c r="F38"/>
  <c r="F39"/>
  <c r="F40"/>
  <c r="F41"/>
  <c r="F42"/>
  <c r="F43"/>
  <c r="F44"/>
  <c r="F45"/>
  <c r="F46"/>
  <c r="F47"/>
  <c r="F48"/>
  <c r="F49"/>
  <c r="F50"/>
  <c r="F51"/>
  <c r="F52"/>
  <c r="F53"/>
  <c r="F54"/>
  <c r="F55"/>
  <c r="F57"/>
  <c r="F59"/>
  <c r="F60"/>
  <c r="F61"/>
  <c r="F62"/>
  <c r="F63"/>
  <c r="F64"/>
  <c r="F65"/>
  <c r="F66"/>
  <c r="F67"/>
  <c r="F68"/>
  <c r="F69"/>
  <c r="F70"/>
  <c r="F72"/>
  <c r="F73"/>
  <c r="F74"/>
  <c r="F75"/>
  <c r="F76"/>
  <c r="F77"/>
  <c r="F80"/>
  <c r="F83"/>
  <c r="F85"/>
  <c r="F88"/>
  <c r="F89"/>
  <c r="F90"/>
  <c r="F91"/>
  <c r="F93"/>
  <c r="F94"/>
  <c r="F95"/>
  <c r="F96"/>
  <c r="D87"/>
  <c r="F87" s="1"/>
  <c r="D92"/>
  <c r="F92" s="1"/>
  <c r="F45" i="3" l="1"/>
  <c r="F13"/>
  <c r="D10"/>
  <c r="F130"/>
  <c r="D92"/>
  <c r="F11"/>
  <c r="D165"/>
  <c r="D78"/>
  <c r="C10" i="5" l="1"/>
  <c r="D328"/>
  <c r="F328" s="1"/>
  <c r="D324"/>
  <c r="F324" s="1"/>
  <c r="D322"/>
  <c r="F322" s="1"/>
  <c r="D317"/>
  <c r="F317" s="1"/>
  <c r="D304"/>
  <c r="F304" s="1"/>
  <c r="D295"/>
  <c r="F295" s="1"/>
  <c r="D279"/>
  <c r="D267"/>
  <c r="F267" s="1"/>
  <c r="D255"/>
  <c r="F255" s="1"/>
  <c r="D234"/>
  <c r="D222"/>
  <c r="D218"/>
  <c r="D212"/>
  <c r="F212" s="1"/>
  <c r="D210"/>
  <c r="F210" s="1"/>
  <c r="D207"/>
  <c r="F207" s="1"/>
  <c r="D166"/>
  <c r="F166" s="1"/>
  <c r="D154"/>
  <c r="F154" s="1"/>
  <c r="E117"/>
  <c r="D139"/>
  <c r="F139" s="1"/>
  <c r="D110"/>
  <c r="F110" s="1"/>
  <c r="D108"/>
  <c r="F108" s="1"/>
  <c r="D103"/>
  <c r="F103" s="1"/>
  <c r="D99"/>
  <c r="D84"/>
  <c r="F84" s="1"/>
  <c r="D82"/>
  <c r="F82" s="1"/>
  <c r="D79"/>
  <c r="F79" s="1"/>
  <c r="D71"/>
  <c r="F71" s="1"/>
  <c r="D58"/>
  <c r="F58" s="1"/>
  <c r="D12"/>
  <c r="D32"/>
  <c r="F32" s="1"/>
  <c r="D116" l="1"/>
  <c r="D97"/>
  <c r="F99"/>
  <c r="F279"/>
  <c r="D277"/>
  <c r="D117"/>
  <c r="F118"/>
  <c r="F12"/>
  <c r="D10"/>
  <c r="D232"/>
  <c r="F234"/>
  <c r="F222"/>
  <c r="E163" i="8"/>
  <c r="F163" l="1"/>
  <c r="F218" i="5"/>
  <c r="E133" i="8"/>
  <c r="F133" s="1"/>
  <c r="E166" i="3"/>
  <c r="F166" s="1"/>
  <c r="E154"/>
  <c r="F154" s="1"/>
  <c r="E151"/>
  <c r="F151" s="1"/>
  <c r="E93"/>
  <c r="F93" s="1"/>
  <c r="E87" l="1"/>
  <c r="F87" s="1"/>
  <c r="E82"/>
  <c r="F82" s="1"/>
  <c r="E79"/>
  <c r="F79" s="1"/>
  <c r="E63"/>
  <c r="F63" s="1"/>
  <c r="E68"/>
  <c r="F68" s="1"/>
  <c r="E78" l="1"/>
  <c r="F78" s="1"/>
  <c r="E98" i="5"/>
  <c r="F56"/>
  <c r="E11"/>
  <c r="F11" s="1"/>
  <c r="F98" l="1"/>
  <c r="E278"/>
  <c r="E321"/>
  <c r="F321" s="1"/>
  <c r="F278" l="1"/>
  <c r="E233"/>
  <c r="E209"/>
  <c r="F209" s="1"/>
  <c r="E206"/>
  <c r="F206" s="1"/>
  <c r="E81"/>
  <c r="F81" s="1"/>
  <c r="E78"/>
  <c r="F78" s="1"/>
  <c r="E327"/>
  <c r="F327" s="1"/>
  <c r="E266"/>
  <c r="F266" s="1"/>
  <c r="E216"/>
  <c r="F216" s="1"/>
  <c r="E107" l="1"/>
  <c r="F107" s="1"/>
  <c r="E86"/>
  <c r="F86" s="1"/>
  <c r="E10" l="1"/>
  <c r="E188" i="8"/>
  <c r="E153"/>
  <c r="E107"/>
  <c r="F107" s="1"/>
  <c r="E66"/>
  <c r="F66" s="1"/>
  <c r="F44"/>
  <c r="E178" i="3"/>
  <c r="F178" s="1"/>
  <c r="E129"/>
  <c r="F129" s="1"/>
  <c r="F44"/>
  <c r="F153" i="8" l="1"/>
  <c r="E137"/>
  <c r="F188"/>
  <c r="E162"/>
  <c r="F10" i="5"/>
  <c r="E165" i="3"/>
  <c r="F165" s="1"/>
  <c r="E92"/>
  <c r="F92" s="1"/>
  <c r="E10"/>
  <c r="E346" i="5"/>
  <c r="F346" s="1"/>
  <c r="E333"/>
  <c r="F333" s="1"/>
  <c r="E344"/>
  <c r="F344" s="1"/>
  <c r="E338"/>
  <c r="F338" s="1"/>
  <c r="F10" i="3" l="1"/>
  <c r="E332" i="5"/>
  <c r="E303"/>
  <c r="E254"/>
  <c r="F254" s="1"/>
  <c r="E153"/>
  <c r="F303" l="1"/>
  <c r="E277"/>
  <c r="F277" s="1"/>
  <c r="F153"/>
  <c r="E116"/>
  <c r="F116" s="1"/>
  <c r="G116" s="1"/>
  <c r="E102"/>
  <c r="F102" l="1"/>
  <c r="E97"/>
  <c r="E207" i="8"/>
  <c r="D207"/>
  <c r="D206" s="1"/>
  <c r="C207"/>
  <c r="E136"/>
  <c r="D136"/>
  <c r="C137"/>
  <c r="F137" s="1"/>
  <c r="E72"/>
  <c r="E71" s="1"/>
  <c r="C72"/>
  <c r="E62"/>
  <c r="D62"/>
  <c r="C62"/>
  <c r="E10"/>
  <c r="C10"/>
  <c r="F62" l="1"/>
  <c r="F162"/>
  <c r="F10"/>
  <c r="C136"/>
  <c r="C206"/>
  <c r="F207"/>
  <c r="C71"/>
  <c r="F97" i="5"/>
  <c r="E206" i="8"/>
  <c r="D71"/>
  <c r="D9" s="1"/>
  <c r="F136" l="1"/>
  <c r="C9"/>
  <c r="F206"/>
  <c r="F72"/>
  <c r="F71"/>
  <c r="E9"/>
  <c r="F9" l="1"/>
  <c r="E331" i="5"/>
  <c r="D332"/>
  <c r="D331" s="1"/>
  <c r="C332"/>
  <c r="F233"/>
  <c r="E232"/>
  <c r="E231" s="1"/>
  <c r="C232"/>
  <c r="C231" s="1"/>
  <c r="F117"/>
  <c r="G117" s="1"/>
  <c r="E115"/>
  <c r="C115"/>
  <c r="C331" l="1"/>
  <c r="F331" s="1"/>
  <c r="F332"/>
  <c r="E9"/>
  <c r="F232"/>
  <c r="D231"/>
  <c r="F231" s="1"/>
  <c r="C9" l="1"/>
  <c r="D115"/>
  <c r="D9" s="1"/>
  <c r="F9" l="1"/>
  <c r="F115"/>
  <c r="E91" i="3"/>
  <c r="E9" s="1"/>
  <c r="E159"/>
  <c r="E158" s="1"/>
  <c r="D159"/>
  <c r="D158" s="1"/>
  <c r="C159"/>
  <c r="F48" i="2"/>
  <c r="F47"/>
  <c r="F46"/>
  <c r="F45"/>
  <c r="F44"/>
  <c r="E43"/>
  <c r="D43"/>
  <c r="D42" s="1"/>
  <c r="C43"/>
  <c r="C42" s="1"/>
  <c r="F43" l="1"/>
  <c r="E42"/>
  <c r="F159" i="3"/>
  <c r="C91"/>
  <c r="C9" s="1"/>
  <c r="C158"/>
  <c r="F158" s="1"/>
  <c r="D91"/>
  <c r="C9" i="2"/>
  <c r="F42" l="1"/>
  <c r="E9"/>
  <c r="D9" i="3"/>
  <c r="F91"/>
  <c r="F9" s="1"/>
  <c r="D9" i="2" l="1"/>
  <c r="F9" s="1"/>
</calcChain>
</file>

<file path=xl/sharedStrings.xml><?xml version="1.0" encoding="utf-8"?>
<sst xmlns="http://schemas.openxmlformats.org/spreadsheetml/2006/main" count="2561" uniqueCount="394">
  <si>
    <t>Phụ lục</t>
  </si>
  <si>
    <t>PHÂN BỔ KẾ HOẠCH VỐN ĐẦU TƯ PHÁT TRIỂN NSTW 5 NĂM 2021-2025</t>
  </si>
  <si>
    <t>THỰC HIỆN CHƯƠNG TRÌNH MTQG PHÁT TRIỂN KT-XH VÙNG ĐỒNG BÀO DÂN TỘC THIỂU SỐ VÀ MIỀN NÚI</t>
  </si>
  <si>
    <t>TT</t>
  </si>
  <si>
    <t>Ghi chú</t>
  </si>
  <si>
    <t>TỔNG CỘNG</t>
  </si>
  <si>
    <t>I</t>
  </si>
  <si>
    <t>Dự án 1: Giải quyết tình trạng thiếu đất ở, nhà ở, đất sản xuất, nước sinh hoạt</t>
  </si>
  <si>
    <t>II</t>
  </si>
  <si>
    <t>Dự án 2: Quy hoạch sắp xếp, bố trí ổn định dân cư những nơi cần thiết</t>
  </si>
  <si>
    <t>III</t>
  </si>
  <si>
    <t>Dự án 4: Đầu tư cơ sở hạ tầng thiết yếu, phục vụ sản xuất, đời sống trong vùng đồng bào DTTS và MN và các đơn vị sự nghiệp công lĩnh vực dân tộc</t>
  </si>
  <si>
    <t>-</t>
  </si>
  <si>
    <t xml:space="preserve">Tiểu dự án 1: Đầu tư cơ sở hạ tầng thiết yếu, phục vụ sản xuất, đời sống trong vùng đồng bào dân tộc thiểu số và miền núi </t>
  </si>
  <si>
    <t>IV</t>
  </si>
  <si>
    <t xml:space="preserve">Dự án 5: Phát triển giáo dục đào tạo nâng cao chất lượng nguồn nhân lực </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</si>
  <si>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</si>
  <si>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V</t>
  </si>
  <si>
    <t>Dự án 6: Bảo tồn, phát huy giá trị văn hóa truyền thống tốt đẹp của các dân tộc thiểu số gắn với phát triển du lịch</t>
  </si>
  <si>
    <t>VI</t>
  </si>
  <si>
    <t>Dự án 10: Truyền thông, tuyên truyền vận động trong vùng đồng bào dân tộc thiểu số và miền núi. Kiểm tra giám sát đánh giá việc tổ chức thực hiện các Chương trình</t>
  </si>
  <si>
    <t>Tiểu dự án 2: Ứng dụng công nghệ thông tin hỗ trợ phát triển kinh tế - xã hội và đảm bảo an ninh trật tự vùng đồng bào dân tộc thiểu số và miền núi</t>
  </si>
  <si>
    <t>Danh mục DA/TDA</t>
  </si>
  <si>
    <t>Điều chỉnh</t>
  </si>
  <si>
    <t>Tăng (+)</t>
  </si>
  <si>
    <t>Giảm (-)</t>
  </si>
  <si>
    <t>Kế hoạch bố trí giai đoạn 2021-2025 sau điều chỉnh</t>
  </si>
  <si>
    <t>Huyện Hướng Hóa</t>
  </si>
  <si>
    <t>Huyện Đakrông</t>
  </si>
  <si>
    <t>Huyện Cam Lộ</t>
  </si>
  <si>
    <t>Huyện Gio Linh</t>
  </si>
  <si>
    <t>Huyện Vĩnh Linh</t>
  </si>
  <si>
    <t>Ban Dân tộc (nay là Sở Dân tộc và Tôn giáo)</t>
  </si>
  <si>
    <t>Kế hoạch vốn bố trí giai đoạn 2021-2025 (NQ số 19/NQ-HĐND ngày 28/3/2023 của HĐND tỉnh)</t>
  </si>
  <si>
    <t>Kế hoạch bố trí năm 2025 (đợt 1) sau điều chỉnh</t>
  </si>
  <si>
    <t>(Kèm theo Nghị quyết số     /NQ-HĐND ngày     /    /2025 của Hội đồng nhân dân tỉnh Quảng Trị)</t>
  </si>
  <si>
    <t>ĐIỀU CHỈNH KẾ HOẠCH VỐN ĐẦU TƯ PHÁT TRIỂN NSTW 5 NĂM 2021-2025</t>
  </si>
  <si>
    <t>ĐIỀU CHỈNH KẾ HOẠCH VỐN ĐẦU TƯ PHÁT TRIỂN NSTW NĂM 2025 (Đợt 1)</t>
  </si>
  <si>
    <t>Phụ lục 01</t>
  </si>
  <si>
    <t>Phụ lục 02</t>
  </si>
  <si>
    <t>Ban quản lý dự án Dự án….</t>
  </si>
  <si>
    <t>*</t>
  </si>
  <si>
    <t>Cấp xã</t>
  </si>
  <si>
    <t>(Kèm theo Tờ trình số     /TTr-SDTTG ngày     //2025 của Sở Dân tộc và Tôn giáo tỉnh Quảng Trị)</t>
  </si>
  <si>
    <t>ĐIỀU CHỈNH KẾ HOẠCH VỐN ĐẦU TƯ PHÁT TRIỂN NSTW KÉO DÀI SANG NĂM 2025</t>
  </si>
  <si>
    <t>THỰC HIỆN CHƯƠNG TRÌNH MTQG PHÁT TRIỂN KT-XH VÙNG ĐỒNG BÀO DÂN TỘC THIỂU SỐ VÀ MIỀN NÚI KHI THỰC HIỆN CHÍNH QUYỀN ĐỊA PHƯƠNG 02 CẤP</t>
  </si>
  <si>
    <t>(Kèm theo Tờ trình số     /TTr-SDTTG ngày     /06/2025 của Sở Dân tộc và Tôn giáo tỉnh Quảng Trị)</t>
  </si>
  <si>
    <t>Kế hoạch vốn bố trí giai đoạn 2021-2025 (tại NQ số 30/NQ-HĐND ngày 29/6/2022, NQ số 19/NQ-HĐND ngày 28/3/2023 NQ số 22/NQ-HĐND ngày 04/4/2025 của HĐND tỉnh)</t>
  </si>
  <si>
    <t>TT Krông Klang</t>
  </si>
  <si>
    <t>Xã Ba Nang</t>
  </si>
  <si>
    <t>Xã Tà Long</t>
  </si>
  <si>
    <t>Xã Húc Nghì</t>
  </si>
  <si>
    <t>Xã A Bung</t>
  </si>
  <si>
    <t>Xã Tà Rụt</t>
  </si>
  <si>
    <t>Xã Mò Ó</t>
  </si>
  <si>
    <t>Xã Hướng Hiệp</t>
  </si>
  <si>
    <t>Xã A Ngo</t>
  </si>
  <si>
    <t>Xã A Vao</t>
  </si>
  <si>
    <t>Xã Đakrông</t>
  </si>
  <si>
    <t>Xã Ba Lòng</t>
  </si>
  <si>
    <t>Công trình cấp nước thôn Pa Hy, xã Tà Long</t>
  </si>
  <si>
    <t>Công trình cấp nước sinh hoạt thôn Vực Leng xã Tà Rụt</t>
  </si>
  <si>
    <t>Công trình cấp nước thôn 5 xã Ba Lòng</t>
  </si>
  <si>
    <t>Công trình cấp nước sinh hoạt thôn Pa Tầng, xã Đakrông</t>
  </si>
  <si>
    <t>Công trình cấp nước sinh hoạt thôn Tân Đi 3, xã A Vao</t>
  </si>
  <si>
    <t>Sữa chữa công trình cấp nước sinh hoạt A Sau, Pa Ling xã A Vao</t>
  </si>
  <si>
    <t>Phòng Dân tộc và Tôn giáo</t>
  </si>
  <si>
    <t>Định canh định cư xã Hướng Hiệp</t>
  </si>
  <si>
    <t>Định canh định cư  xã Tà Long</t>
  </si>
  <si>
    <t>Định canh định cư  xã A Vao</t>
  </si>
  <si>
    <t>Thị trấn Krông Klang</t>
  </si>
  <si>
    <t>Trường MN Hải Phúc (Thôn 5); HM: Khu Hiệu Bộ</t>
  </si>
  <si>
    <t>Sửa chữa nước sinh hoạt Ồ Ồ và thôn Khe Luồi, xã Mò Ó</t>
  </si>
  <si>
    <t>Trường TH và THCS xã Mò Ó; HM: Nhà hiệu bộ</t>
  </si>
  <si>
    <t>Trường tiểu học số 1 Hướng Hiệp ; Hạng mục:  Nhà 03 tầng 09 phòng (06 phòng học bộ môn, thư viện, phòng thiết bị) tại Điểm Ruộng)</t>
  </si>
  <si>
    <t>Công trình cấp nước tập trung các thôn xã Hướng Hiệp.</t>
  </si>
  <si>
    <t>Sửa chữa công trình nước sinh hoạt các thôn Gia Giã và Ruộng, xã Hướng Hiệp</t>
  </si>
  <si>
    <t>Điện sinh hoạt cụm Ta Bung, thôn Xa Vi, xã Hướng Hiệp</t>
  </si>
  <si>
    <t>Công trình cấp nước tập trung thị trấn Krông Klang</t>
  </si>
  <si>
    <t>Nâng cấp, sửa chữa chợ trung tâm thị trấn Krông Klang</t>
  </si>
  <si>
    <t>Trường tiểu học thị trấn Krông Klang; Hạng mục:  Nhà 04 phòng học bộ môn</t>
  </si>
  <si>
    <t>Nước sinh hoạt thôn Pire 2, xã A Bung</t>
  </si>
  <si>
    <t>Trường TH&amp;THCS A Ngo; Hạng mục: 02 phòng bộ môn (A Đeng)</t>
  </si>
  <si>
    <t xml:space="preserve">Công trình cấp nước sạch tập trung thôn A Rồng Dưới, xã A Ngo  </t>
  </si>
  <si>
    <t>Sửa chữa công trình cấp nước liên thôn Ăng công – Kỳ Neh – A Ngo</t>
  </si>
  <si>
    <t xml:space="preserve">Trường TH&amp;THCS A Ngo; Hạng mục: Nhà 01 tầng 02 phòng học bộ môn cấp tiểu học (điểm A Ngo); </t>
  </si>
  <si>
    <t xml:space="preserve">Trường TH&amp;THCS A Ngo; Hạng mục: Nhà 2 tầng 6 phòng bộ môn tiểu học (A La); </t>
  </si>
  <si>
    <t>Trường PTDTBT TH&amp;THCS A Vao; Hạng mục:  nhà 2 tầng 4 phòng học bộ môn (điểm trường Tân Đi 1)</t>
  </si>
  <si>
    <t xml:space="preserve">Điện sinh hoạt xóm A Táng thôn Paling và thôn Ro Ró </t>
  </si>
  <si>
    <t>Sửa chữa công trình cấp nước các thôn A Liêng và A Đăng, xã Tà Rụt</t>
  </si>
  <si>
    <t>Trường MN Tà Rụt; Hạng mục:  Phòng GDTC &amp; phòng đa năng</t>
  </si>
  <si>
    <t xml:space="preserve">Trường tiểu học Tà Rụt; Hạng mục:  03 phòng học bộ môn điểm trường Tà Rụt </t>
  </si>
  <si>
    <t>Trường tiểu học Tà Rụt; Hạng mục:  04 phòng học bộ môn (A Đăng)</t>
  </si>
  <si>
    <t>Cầu vượt lũ xã Tà Rụt</t>
  </si>
  <si>
    <t>Trường MN Húc Nghì; Hạng mục:  Khu Hiệu bộ</t>
  </si>
  <si>
    <t>Sửa chữa, nâng cấp công trình cấp nước các thôn  Húc Nghì, La Tó, xã Húc Nghì</t>
  </si>
  <si>
    <t>Công trình cấp nước tập trung thôn Cựp, xã Húc Nghì</t>
  </si>
  <si>
    <t>Đường nội đồng thôn Húc Nghì, xã Húc Nghì</t>
  </si>
  <si>
    <t>Trường MN Húc Nghì; Hạng mục: Phòng GDTC, GDNT</t>
  </si>
  <si>
    <t>Sửa chữa nước sinh hoạt các thôn Ly Tôn, Tà Lao, Chai, xã Tà Long</t>
  </si>
  <si>
    <t>Hệ thống điện sinh hoạt thôn Pa hy, thôn Ly tôn, Xã Tà Long</t>
  </si>
  <si>
    <t>Đường liên thôn Ba Ngày - A Đu, xã Tà Long</t>
  </si>
  <si>
    <t>Nâng cấp, sửa chữa nước sinh hoạt tập trung tại 02 thôn Sa Trầm và Ra Poong, xã Ba Nang</t>
  </si>
  <si>
    <t>Sửa chữa đường vào trung tâm xã Ba Nang; HM: Cầu tràn và đường</t>
  </si>
  <si>
    <t xml:space="preserve">Hệ thống điện sinh hoạt xóm Ba Nhà thôn Đá Bàn xã Ba Nang </t>
  </si>
  <si>
    <t>Trường MN Pa Nang; Hạng mục:  Nhà hiệu bộ</t>
  </si>
  <si>
    <t>Trường MN Pa Nang; Hạng mục:  Nhà 2 tầng 4 phòng chức năng (GDTC, GDNT, Tin học, phòng đa năng)</t>
  </si>
  <si>
    <t>Trường MN số 1 Đakrông; Hạng mục:   Khu Hiệu bộ + khu GDTC, GDNT</t>
  </si>
  <si>
    <t>Nâng cấp công trình cấp nước sinh hoạt khu tái định cư Chân Rò-Klu, xã Đakrông</t>
  </si>
  <si>
    <t>Sửa chữa trạm Y tế Đakrông</t>
  </si>
  <si>
    <t>Trường PTDT Nội trú Đakrông; HM: nhà công vụ</t>
  </si>
  <si>
    <t>Trường PTDT BT THCS Ba Nang; HM: 6 phòng học bộ môn</t>
  </si>
  <si>
    <t>Trường PTDT BT TH &amp; THCS A Vao - điểm trường Tân Đi 1, điểm trường Tân Đi 2, điểm trường Pa Ling 1 và điểm trường Pa Ling 2; hm: Nhà công vụ</t>
  </si>
  <si>
    <t>Trường TH &amp; THCS A Ngo; HM: Nhà công vụ</t>
  </si>
  <si>
    <t>Trường PTDT BT TH &amp; THCS A Vao, điểm trường A Vao; hm: Nhà công vụ</t>
  </si>
  <si>
    <t>Trường PTDT BT THCS Tà Long; HM nhà công vụ</t>
  </si>
  <si>
    <t>Trường TH và THCS xã Húc Nghì, điểm trường Húc Nghì; HM: Nhà công vụ</t>
  </si>
  <si>
    <t>Trường PTDT BT THCS Pa Nang: HM: nhà công vụ</t>
  </si>
  <si>
    <t>Trường PTDT BT THCS Pa Nang; HM: Phòng bán trú cho học sinh</t>
  </si>
  <si>
    <t>Trường PTDT BT THCS Tà Long; HM: Phòng quản lý, nhà kho, nhà sinh hoạt</t>
  </si>
  <si>
    <t xml:space="preserve"> Xã Ba Lòng</t>
  </si>
  <si>
    <t xml:space="preserve"> Xã Mò Ó</t>
  </si>
  <si>
    <t xml:space="preserve"> Xã A Bung</t>
  </si>
  <si>
    <t xml:space="preserve"> Xã Hướng Hiệp</t>
  </si>
  <si>
    <t>Xã A vao</t>
  </si>
  <si>
    <t xml:space="preserve"> Xã Tà Long</t>
  </si>
  <si>
    <t>Đầu tư xây dựng điểm đến du lịch tiêu biểu thôn KLu xã Đakrông</t>
  </si>
  <si>
    <t>Khu lưu niệm Chiến khu Ba Lòng</t>
  </si>
  <si>
    <t>Quảng trường văn hóa truyền thống các dân tộc Vân Kiều - Pa Cô thị trấn Krông Klang</t>
  </si>
  <si>
    <t>Kế hoạch vốn bố trí năm 2025 (tại NQ số 105/NQ-HĐND ngày 06/12/2024 NQ số 22/NQ-HĐND ngày 04/4/2025 của HĐND tỉnh)</t>
  </si>
  <si>
    <t>Phòng Dân tộc và tôn giáo</t>
  </si>
  <si>
    <t>Kế hoạch vốn kéo dài sang năm 2025</t>
  </si>
  <si>
    <t>Nước sinh hoạt tập trung: Hạng mục: giếng khoan, bể lọc, hệ thống ống dẫn nước thôn Xà Lời, xã Vĩnh Ô</t>
  </si>
  <si>
    <t>Nước sinh hoạt tập trung: Hạng mục: giếng khoan, bể lọc, hệ thống ống dẫn nước thôn Xà Nin, xã Vĩnh Ô</t>
  </si>
  <si>
    <t>Xã Vĩnh Ô</t>
  </si>
  <si>
    <t>Xã Vĩnh Khê</t>
  </si>
  <si>
    <t>Xã Vĩnh Hà</t>
  </si>
  <si>
    <t>Xã Bến Quan</t>
  </si>
  <si>
    <t>Dự án bố trí ổn định dân cư tại thôn Mít xã Vĩnh Ô; HM: Đường giao thông khu sản xuất xóm 6 thôn Mít</t>
  </si>
  <si>
    <t>Dự án bố trí ổn định dân cư tại thôn Mít xã Vĩnh Ô; HM: Bê tông hóa đường giao thông ra đập Lava thôn Mít</t>
  </si>
  <si>
    <t>Dự án bố trí ổn định dân cư tại thôn Mít xã Vĩnh Ô; HM: Đầu tư công trình đập thủy lợi nhỏ</t>
  </si>
  <si>
    <t>Dự án bố trí ổn định dân cư tại thôn Mít xã Vĩnh Ô; HM: Bê tông hóa kênh mương nội đồng thôn Mít</t>
  </si>
  <si>
    <t>UBND xã Vĩnh Ô</t>
  </si>
  <si>
    <t>UBND Xã Vĩnh Ô</t>
  </si>
  <si>
    <t>UBND Xã Vĩnh Khê</t>
  </si>
  <si>
    <t>UBND Xã Vĩnh Hà</t>
  </si>
  <si>
    <t>Đầu tư cải tạo hệ thống điện dân cư tại thôn Lền xã Vĩnh Ô</t>
  </si>
  <si>
    <t>Đầu tư cải tạo hệ thống điện dân cư tại thôn Xà Lời xã Vĩnh Ô</t>
  </si>
  <si>
    <t>Đầu tư cải tạo hệ thống điện dân cư tại thôn Xóm Mới xã Vĩnh Ô</t>
  </si>
  <si>
    <t>Bê tông hóa kênh mương nội đồng thôn Cây Tăm, xã Vĩnh Ô</t>
  </si>
  <si>
    <t>Xây dựng cầu tràn khe Thúc, xã Vĩnh Ô</t>
  </si>
  <si>
    <t>Xây dựng mới đập khe Tông thôn Cây Tăm, xã Vĩnh Ô</t>
  </si>
  <si>
    <t>Đường điện dân sinh thôn Xung Phong, thôn Khe Cát, xã Vĩnh Khê</t>
  </si>
  <si>
    <t>Bê tông hóa đường liên thôn Xung Phong - Thôn Mới, xã Vĩnh Khê</t>
  </si>
  <si>
    <t>Trường PTDTBT tiểu học Vĩnh Ô (điểm Xà Lời); Hạng mục: Nhà 02 phòng học, 01 phòng hiệu bộ</t>
  </si>
  <si>
    <t>Trường PTDTBT tiểu học Vĩnh Ô (điểm trung tâm): Hạng mục: kè chắn đất, Mái hiên nhà ăn bán trú, lát sân gạch terrazzo</t>
  </si>
  <si>
    <t>Trường PTDTBT TH Vĩnh Khê, huyện Vĩnh Linh (Điểm trường Xung phong); Hạng mục: Nhà 2 tầng - 4 phòng học và sân bê tông</t>
  </si>
  <si>
    <t>Trường PTDTBT TH Vĩnh Ô, huyện Vĩnh Linh (Điểm trung tâm). HM: Nhà 3 tầng 12 phòng học, Nhà bảo vệ, Nhà thường trực, Nhà vệ sinh học sinh, giáo viên</t>
  </si>
  <si>
    <t xml:space="preserve"> Trường PTDTBTTH  Vĩnh Hà; Hạng mục: Sửa chữa nâng cấp dãy nhà 4 phòng học, nhà ăn, bếp ăn bán trú</t>
  </si>
  <si>
    <t>Trường PTDTBT tiểu học Vĩnh Ô (điểm Xà Lời): Hạng mục: Nhà bếp, nhà ăn bán trú</t>
  </si>
  <si>
    <t>Trường PTDTBT tiểu học Vĩnh Ô (điểm Xà Lời): Hạng mục: Cổng, Hàng rào và nhà vệ sinh</t>
  </si>
  <si>
    <t>Trường PTDTBT tiểu học Vĩnh Ô (điểm bản 8): Hạng mục: Nhà bếp, nhà ăn bán trú</t>
  </si>
  <si>
    <t>Trường PTDTBT tiểu học Vĩnh Khê; Hạng mục: Xây mới nhà vệ sinh, sân lát gạch Terazzo (điểm trung tâm) và cải tạo nhà 2 phòng học (điểm Xung Phong)</t>
  </si>
  <si>
    <t>UBND xã Cam Tuyền</t>
  </si>
  <si>
    <t>UBND xã Linh Trường</t>
  </si>
  <si>
    <t>Nước sinh hoạt tập trung xã Linh Trường</t>
  </si>
  <si>
    <t>1.3</t>
  </si>
  <si>
    <t>1.4</t>
  </si>
  <si>
    <t>1.5</t>
  </si>
  <si>
    <t>Xây dựng 2 phòng đọc cụm trung tâm trường tiểu học Linh Trường</t>
  </si>
  <si>
    <t>Sửa chữa dãy nhà làm việc, sân, bồn hoa điểm trung tâm trường tiểu học Linh Trường</t>
  </si>
  <si>
    <t>Trường mầm non Linh trường số 02</t>
  </si>
  <si>
    <t>Xây dựng nhà văn hóa thôn Cu Đinh</t>
  </si>
  <si>
    <t>Xây dựng nhà văn hóa thôn Bến Tắt</t>
  </si>
  <si>
    <t>UBND xã A Dơi</t>
  </si>
  <si>
    <t>UBND xã Ba Tầng</t>
  </si>
  <si>
    <t>UBND xã Hướng Lập</t>
  </si>
  <si>
    <t>UBND xã Hướng Linh</t>
  </si>
  <si>
    <t>UBND xã Hướng Lộc</t>
  </si>
  <si>
    <t>UBND xã Hướng Phùng</t>
  </si>
  <si>
    <t>UBND xã Hướng Sơn</t>
  </si>
  <si>
    <t>UBND xã Hướng Tân</t>
  </si>
  <si>
    <t>UBND xã Húc</t>
  </si>
  <si>
    <t>UBND xã Hướng Việt</t>
  </si>
  <si>
    <t>UBND thị trấn Khe Sanh</t>
  </si>
  <si>
    <t>UBND thị trấn Lao Bảo</t>
  </si>
  <si>
    <t>UBND xã Lìa</t>
  </si>
  <si>
    <t>UBND xã Thanh</t>
  </si>
  <si>
    <t>UBND xã Thuận</t>
  </si>
  <si>
    <t>UBND xã Tân Lập</t>
  </si>
  <si>
    <t>UBND xã Tân Long</t>
  </si>
  <si>
    <t>UBND xã Tân Thành</t>
  </si>
  <si>
    <t>UBND xã Xy</t>
  </si>
  <si>
    <t>Hệ thống cấp nước thôn Vầng, Măng Sông xã Ba Tầng</t>
  </si>
  <si>
    <t>Công trình cấp nước thôn Trum, Xa Tuông xã Ba Tầng</t>
  </si>
  <si>
    <t>Công trình cấp nước Pả Xía, Tà Rụi, Trằm  xã Hướng Lộc</t>
  </si>
  <si>
    <t>Công trình hệ thống nước tự chảy thôn Hoong Mới</t>
  </si>
  <si>
    <t>Công trình cấp nước thôn Tà Rùng xã Húc</t>
  </si>
  <si>
    <t>Hệ thống nước sạch thôn Cựp  xã Hướng Lập</t>
  </si>
  <si>
    <t>Công trình cấp nước thôn Cát, xã Hướng Sơn</t>
  </si>
  <si>
    <t>Công trình hệ thống nước tự chảy thôn Mới xã Hướng Linh</t>
  </si>
  <si>
    <t>Hệ thống nước sạch Tri xã Hướng Lập</t>
  </si>
  <si>
    <t>Hệ thống nước sạch Ta Păng xã Hướng Lập</t>
  </si>
  <si>
    <t>Hệ thống nước sạch Sê Pu xã Hướng Lập</t>
  </si>
  <si>
    <t>Công trình cấp nước thôn Hồ xã Hướng Sơn</t>
  </si>
  <si>
    <t>Công trình cấp nước thôn Mới xã Hướng Sơn</t>
  </si>
  <si>
    <t>Công trình cấp nước thôn Ta Cu xã Húc</t>
  </si>
  <si>
    <t>Công trình cấp nước thôn Cheng, xã Hướng Lộc</t>
  </si>
  <si>
    <t>Công trình cấp nước thôn Nguồn Rào - Pin, xã Hướng Sơn</t>
  </si>
  <si>
    <t>Công trình cấp nước thôn Cu Dông 2, xã Húc</t>
  </si>
  <si>
    <t>Công trình cấp nước thôn Ra Ly, Rào xã Hướng Sơn</t>
  </si>
  <si>
    <t>Hệ thống đường ống cấp nước và nhà vệ sinh khu tái định cư thôn Ra Ly, Rào</t>
  </si>
  <si>
    <t>Công trình cấp nước thôn Trĩa xã Hướng Sơn</t>
  </si>
  <si>
    <t>Hệ thống cấp nước thôn Ba Lòng, Ba Tầng, Loa xã Ba Tầng</t>
  </si>
  <si>
    <t>Nâng cấp, sửa chữa hệ thống nước sạch thôn Cù Bai xã Hướng Lập</t>
  </si>
  <si>
    <t>Công trình cấp nước thôn Hồ, xã Hướng Sơn (giai đoạn 2)</t>
  </si>
  <si>
    <t>Đầu tư xây dựng Khu tái định cư tập trung xã Húc</t>
  </si>
  <si>
    <t>Đầu tư xây dựng Khu tái định cư tập trung xã Hướng Lập</t>
  </si>
  <si>
    <t>UBND xã Tân Hợp</t>
  </si>
  <si>
    <t>Sân chơi, tường rào trường Tiểu học và THCS điểm Hà Lệt</t>
  </si>
  <si>
    <t>Đường nội khóm Ka Túp</t>
  </si>
  <si>
    <t>Đường nội khóm Khe Đá</t>
  </si>
  <si>
    <t>Công trình thủy lợi suối La Va</t>
  </si>
  <si>
    <t>Đường vào khu sản xuất Khu tái định cư thôn Sê Pu</t>
  </si>
  <si>
    <t>Đường giao thông xã Lìa đi xã Xy</t>
  </si>
  <si>
    <t>Đường giao thông thôn Pả Xía đi thôn Ra Ty xã Hướng Lộc</t>
  </si>
  <si>
    <t>Cống tràn, đường giao thông Bản 6 đi Bản 7, xã Thuận</t>
  </si>
  <si>
    <t>Trường Tiểu học và THCS Hướng Việt; Hạng mục: 06 phòng học</t>
  </si>
  <si>
    <t>Nâng cấp, sửa chữa đường giao thông xã Hướng Việt</t>
  </si>
  <si>
    <t>Đường giao thông thôn Tân Vĩnh đi thôn Ruộng xã Hướng Tân</t>
  </si>
  <si>
    <t>Đường giao thông từ thôn Cát đi Khe Miếu, xã Hướng Sơn</t>
  </si>
  <si>
    <t xml:space="preserve">Trường Mầm non Hướng Linh; Hạng mục: Nhà hiệu bộ, phòng học, phòng chức năng và hạng mục phụ trợ </t>
  </si>
  <si>
    <t>Trường PTDTBTTH&amp;THCS Hướng Lộc. Hạng mục: 06 phòng học</t>
  </si>
  <si>
    <t xml:space="preserve">Trường PTDTBTTH&amp;THCS Hướng Sơn; Hạng mục: 04 phòng học </t>
  </si>
  <si>
    <t>Xây mới phòng ở cho HS bán trú Trường PTDTBT TH&amp;THCS Hướng Sơn</t>
  </si>
  <si>
    <t>Xây mới phòng ở cho HS bán trú Trường PTDTBT TH&amp;THCS Hướng Lập</t>
  </si>
  <si>
    <t>Xây mới phòng ở cho HS bán trú Trường TH&amp;THCS Ba Tầng</t>
  </si>
  <si>
    <t>Xây mới 04 phòng công vụ giáo viên Trường PTDTBT TH&amp;THCS Hướng Lập (điểm trường chính + điểm trường Cù Bai)</t>
  </si>
  <si>
    <t>Xây mới 09 phòng công vụ giáo viên Trường  PTDTBT TH&amp;THCS Hướng Sơn (các điểm trường: Nguồn Rào, Cát)</t>
  </si>
  <si>
    <t>Xây mới 02 phòng công vụ giáo viên Trường PTDTBT TH&amp;THCS Hướng Lộc</t>
  </si>
  <si>
    <t>Trường PTDTBT THCS Húc; Hạng mục: Nhà bếp, nhà ăn cho học sinh</t>
  </si>
  <si>
    <t>Xây mới 12 phòng công vụ giáo viên Trường  TH&amp;THCS Ba Tầng (điểm trường chính, Măng Sông)</t>
  </si>
  <si>
    <t>Xây mới 02 phòng công vụ giáo viên Trường TH&amp;THCS Hướng Linh</t>
  </si>
  <si>
    <t>Xây mới bếp ăn bán trú Trường PTDTBT TH&amp;THCS Hướng Lập</t>
  </si>
  <si>
    <t>Xây dựng hệ thống thoát nước và hạng mục phụ trợ Trường TH và THCS Hướng Linh</t>
  </si>
  <si>
    <t>Xây mới bếp ăn bán trú Trường PTDTBT THCS Ba Tầng</t>
  </si>
  <si>
    <t>Sửa chữa, nâng cấp 06 công trình sinh hoạt (bao gồm nhà vệ sinh, sân chơi, công trình nước sạch) cho các trường Nội trú, bán trú</t>
  </si>
  <si>
    <t>Trường PTDTBT THCS Hướng Phùng; Hạng mục: Sửa chữa sân chơi, sân thể dục</t>
  </si>
  <si>
    <t>Trường PTDTBT THCS Hướng Phùng; Hạng mục: 04 phòng công vụ giáo viên</t>
  </si>
  <si>
    <t>Trường PTDTBT TH và THCS Hướng Sơn; Hạng mục: xây mới nhà vệ sinh, sửa chữa 04 phòng ở học sinh</t>
  </si>
  <si>
    <t xml:space="preserve"> Trường PTDTBT TH và THCS Hướng Linh; Hạng mục: 04 phòng ở cho học sinh và các hạng mục phụ trợ</t>
  </si>
  <si>
    <t>Nhà văn hóa truyền thống các dân tộc thiểu số và các hạng mục liên quan tại thôn Bụt Việt, xã Hướng Phùng</t>
  </si>
  <si>
    <t>Nhà văn hóa truyền thống các dân tộc thiểu số và các hạng mục liên quan tại thôn Xary, xã Hướng Phùng</t>
  </si>
  <si>
    <t>Nhà văn hóa truyền thống các dân tộc thiểu số và các hạng mục liên quan tại thôn Trăng - Tà Puồng, xã Hướng Việt</t>
  </si>
  <si>
    <t>Nhà văn hóa truyền thống các dân tộc thiểu số và các hạng mục liên quan tại bản Ka Tăng, thị trấn Lao Bảo</t>
  </si>
  <si>
    <t>Nhà sinh hoạt cộng đồng và khu sinh hoạt văn hóa thể thao ngoài trời thôn Xa Đưng, xã Hướng Việt</t>
  </si>
  <si>
    <t>Nhà sinh hoạt cộng đồng và khu sinh hoạt văn hóa thể thao ngoài trời thôn A Máy, xã Lìa</t>
  </si>
  <si>
    <t>Nhà sinh hoạt cộng đồng và khu sinh hoạt văn hóa thể thao ngoài trời thôn Cheng, xã Hướng Phùng</t>
  </si>
  <si>
    <t>UBND xã Vĩnh Khê</t>
  </si>
  <si>
    <t>UBND xã Vĩnh Hà</t>
  </si>
  <si>
    <t>UBND TT Khe Sanh</t>
  </si>
  <si>
    <t>UBND Xã Tân Lập</t>
  </si>
  <si>
    <t>UBND Xã Tân Long</t>
  </si>
  <si>
    <t>UBND Xã Tân Thành</t>
  </si>
  <si>
    <t>UBND Thị trấn Lao Bảo</t>
  </si>
  <si>
    <t>UBND Xã Thuận</t>
  </si>
  <si>
    <t>UBND Xã Thanh</t>
  </si>
  <si>
    <t>UBND Xã Lìa</t>
  </si>
  <si>
    <t>UBND Xã A Dơi</t>
  </si>
  <si>
    <t>UBND Xã Xy</t>
  </si>
  <si>
    <t>UBND Xã Ba Tầng</t>
  </si>
  <si>
    <t>UBND Xã Hướng Lộc</t>
  </si>
  <si>
    <t>UBND Xã Húc</t>
  </si>
  <si>
    <t>UBND Xã Hướng Tân</t>
  </si>
  <si>
    <t>UBND Xã Hướng Linh</t>
  </si>
  <si>
    <t>UBND Xã Hướng Phùng</t>
  </si>
  <si>
    <t>UBND Xã Hướng Sơn</t>
  </si>
  <si>
    <t>UBND Xã Hướng Việt</t>
  </si>
  <si>
    <t>UBND Xã Hướng Lập</t>
  </si>
  <si>
    <t>UBND xã TânThành</t>
  </si>
  <si>
    <t>Cấp Xã</t>
  </si>
  <si>
    <t>NS huyện chưa phân bổ</t>
  </si>
  <si>
    <t>Nước sinh hoạt tập trung: Hạng mục: giếng khoan, bể lọc, hệ thống ống dẫn nước thôn Lền (điểm dân cư số 1), xã Vĩnh Ô</t>
  </si>
  <si>
    <t>Nước sinh hoạt tập trung: Hạng mục: giếng khoan, bể lọc, hệ thống ống dẫn nước thôn Lền (điểm dân cư số 2), xã Vĩnh Ô</t>
  </si>
  <si>
    <t xml:space="preserve">Ban quản lý dự án </t>
  </si>
  <si>
    <t>1.2</t>
  </si>
  <si>
    <t>1.1</t>
  </si>
  <si>
    <t>Huyện chưa phân</t>
  </si>
  <si>
    <t>UBND xã Khe Sanh</t>
  </si>
  <si>
    <t>UBND xã Lao Bảo</t>
  </si>
  <si>
    <t>UBND xã Bến Quan</t>
  </si>
  <si>
    <t>UBND Xã La Lay</t>
  </si>
  <si>
    <t>UBND Xã Tà Rụt</t>
  </si>
  <si>
    <t>UBND Xã Đakrông</t>
  </si>
  <si>
    <t>UBND Xã Ba Lòng</t>
  </si>
  <si>
    <t>UBND Xã Hướng Hiệp</t>
  </si>
  <si>
    <t>UBND xã Cồn Tiên</t>
  </si>
  <si>
    <t>UBND Xã Bến Quan</t>
  </si>
  <si>
    <t>Biểu 02</t>
  </si>
  <si>
    <t>Biểu 04</t>
  </si>
  <si>
    <t>Kế hoạch vốn năm 2025 sau bổ sung</t>
  </si>
  <si>
    <t>Kế hoạch vốn năm 2025 (đợt 1) đã giao (tại NQ số 105/NQ-HĐND ngày 06/12/2024 NQ số 22/NQ-HĐND ngày 04/4/2025 của HĐND tỉnh)</t>
  </si>
  <si>
    <t>Kế hoạch phân bổ năm 2025 (đợt 2)
(+)</t>
  </si>
  <si>
    <t>UBND xã Ba Lòng</t>
  </si>
  <si>
    <t>UBND xã Hướng Hiệp</t>
  </si>
  <si>
    <t>UBND xã Đakrông</t>
  </si>
  <si>
    <t>UBND xã Tà Rụt</t>
  </si>
  <si>
    <t>UBND xã A Ngo</t>
  </si>
  <si>
    <t>Dự án Chuyển đổi số và ứng dụng CNTT trong triển khai thực hiện CTMTQG DTTS&amp;MN tỉnh Quảng Trị giai đoạn 2021-2025</t>
  </si>
  <si>
    <t>UBND Cam Tuyền</t>
  </si>
  <si>
    <t>UBND Hiếu Giang</t>
  </si>
  <si>
    <t>ĐIỀU CHỈNH CHỦ ĐẦU TƯ KẾ HOẠCH VỐN ĐẦU TƯ PHÁT TRIỂN NSTW KÉO DÀI SANG NĂM 2025</t>
  </si>
  <si>
    <t>PHÂN BỔ KẾ HOẠCH VỐN ĐẦU TƯ PHÁT TRIỂN NSTW NĂM 2025 (Đợt 2)</t>
  </si>
  <si>
    <t>UBND xã Tà long</t>
  </si>
  <si>
    <t>UBND 3 xã Vĩnh Ô, Vĩnh Hà, Vĩnh Khê</t>
  </si>
  <si>
    <t>Phòng DT&amp;TG làm CĐT, đã quyết toán</t>
  </si>
  <si>
    <t>UBND xã La Lay</t>
  </si>
  <si>
    <t>Giao chi tiết dự án</t>
  </si>
  <si>
    <t xml:space="preserve"> Sở Dân tộc và Tôn giáo</t>
  </si>
  <si>
    <t>ĐIỀU CHỈNH, BỔ SUNG KẾ HOẠCH VỐN ĐẦU TƯ PHÁT TRIỂN NSTW NĂM 2025</t>
  </si>
  <si>
    <t>Kế hoạch bố trí năm 2025 sau điều chỉnh</t>
  </si>
  <si>
    <t>Đơn vị tính: triệu đồng</t>
  </si>
  <si>
    <t>Biểu 01</t>
  </si>
  <si>
    <t>THỰC HIỆN CHƯƠNG TRÌNH MTQG PHÁT TRIỂN KT-XH VÙNG ĐỒNG BÀO DÂN TỘC THIỂU SỐ VÀ MIỀN NÚI 
KHI THỰC HIỆN CHÍNH QUYỀN ĐỊA PHƯƠNG 02 CẤP</t>
  </si>
  <si>
    <t>Đơn vị/
Địa phương</t>
  </si>
  <si>
    <t>Trong đó: BQLDA 8.760 trđ</t>
  </si>
  <si>
    <t>Trong đó: BQLDA 80 trđ</t>
  </si>
  <si>
    <t>UBND xã Vĩnh Linh</t>
  </si>
  <si>
    <t>Trong đó: BQLDA 1,814 trđ</t>
  </si>
  <si>
    <t>Trong đó: BQLDA 13.197 trđ</t>
  </si>
  <si>
    <t>Trong đó: BQLDA 7.861 trđ</t>
  </si>
  <si>
    <t>Trong đó: BQLDA 592 trđ</t>
  </si>
  <si>
    <t>Trong đó: phân bổ đợt 2 cho BQLDA 6.471,056 trđ, sau bổ sung của BQLDA 12.400,428 trđ</t>
  </si>
  <si>
    <t>Trong đó: BQLDA 2.754,181 trđ</t>
  </si>
  <si>
    <t>Trong đó: BQLDA 6.208 trđ</t>
  </si>
  <si>
    <t>Phòng DT&amp;TG làm CĐT, đã quyết toán không điều chỉnh cho xã</t>
  </si>
  <si>
    <t>Bổ sung kế hoạch phân bổ năm 2025 (đợt 2) (+)</t>
  </si>
  <si>
    <t>Điều chỉnh, bổ sung</t>
  </si>
  <si>
    <t>Trong đó: BQLDA 4.650,983 trđ</t>
  </si>
  <si>
    <t>Trong đó: BQLDA 254,185 trđ</t>
  </si>
  <si>
    <t>Trong đó: BQLDA 11.097,656 trđ</t>
  </si>
  <si>
    <t>Kế hoạch vốn kéo dài sang năm 2025 sau điều chỉnh</t>
  </si>
  <si>
    <t>Trong đó: BQLDA 225,631 trđ</t>
  </si>
  <si>
    <t>Trong đó: BQLDA 221,542 trđ</t>
  </si>
  <si>
    <t>Trong đó: BQLDA 3.789,176 trđ</t>
  </si>
  <si>
    <t>Trong đó: BQLDA 2.159,705 trđ</t>
  </si>
  <si>
    <t>Trong đó: BQLDA 342,030 trđ</t>
  </si>
  <si>
    <t>Trong đó: BQLDA 50,59 trđ</t>
  </si>
  <si>
    <t>Trong đó: BQLDA 1,664,14 trđ</t>
  </si>
  <si>
    <t>ĐVHC cấp xã mới theo NQ số 1680/NQ-UBTVQH15 ngày 16/6/2025</t>
  </si>
  <si>
    <t>(Kèm theo Tờ trình số             /TTr-SDTTG ngày         /6/2025 của Sở Dân tộc và Tôn giáo)</t>
  </si>
  <si>
    <t>Bổ sung kế hoạch phân bổ năm 2025 (đợt 2) theo QĐ số 1148/QĐ-TTg ngày 13/6/2025 của TTCP</t>
  </si>
  <si>
    <t>Tổng số</t>
  </si>
  <si>
    <t>Kế hoạch vốn bố trí năm 2025 (tại NQ số 105/NQ-HĐND ngày 06/12/2024, NQ số 22/NQ-HĐND ngày 04/4/2025 của HĐND tỉnh)</t>
  </si>
  <si>
    <t xml:space="preserve">Kế hoạch bố trí năm 2025 sau sắp xếp ĐVHC cấp xã theo NQ số 1680/NQ-UBTVQH15 ngày 16/6/2025 </t>
  </si>
  <si>
    <t xml:space="preserve">Kế hoạch vốn kéo dài sang năm 2025 đối với ĐVHC cấp xã theo NQ số 1680/NQ-UBTVQH15 ngày 16/6/2025 </t>
  </si>
  <si>
    <t>Trong đó: Kế hoạch phân bổ năm 2025 (đợt 2) theo QĐ số 1148/QĐ-TTg ngày 13/6/2025 của TTCP</t>
  </si>
  <si>
    <t>Trong đó: Ban QLDA, PTQĐ và CCN 80 trđ</t>
  </si>
  <si>
    <t>Trong đó:Ban QLDA, PTQĐ và CCN 13.197 trđ</t>
  </si>
  <si>
    <t>Trong đó: Ban QLDA, PTQĐ và CCN 7.861 trđ</t>
  </si>
  <si>
    <t>Trong đó:Ban QLDA, PTQĐ và CCN, DL 592 trđ</t>
  </si>
  <si>
    <t>Trong đó: phân bổ đợt 2 cho Ban QLDA, PTQĐ và CCN 6.471,056 trđ, sau bổ sung là 12.400,428 trđ</t>
  </si>
  <si>
    <t>Trong đó: Ban QLDA, PTQĐ và CCN 2.754,181 trđ</t>
  </si>
  <si>
    <t>Trong đó: Ban QLDA, PTQĐ và CCN 6.208 trđ</t>
  </si>
  <si>
    <t>Trong đó:Ban QLDA, PTQĐ và CCN 4.650,983 trđ</t>
  </si>
  <si>
    <t>Trong đó:Ban QLDA, PTQĐ và CCN, DL 254,185 trđ</t>
  </si>
  <si>
    <t>Trong đó: Ban QLDA, PTQĐ và CCN 11.097,656 trđ</t>
  </si>
  <si>
    <t>Trong đó: Ban QLDA, PTQĐ và CCN 225,631 trđ</t>
  </si>
  <si>
    <t>Trong đó: Ban QLDA, PTQĐ và CCN 221,542 trđ</t>
  </si>
  <si>
    <t>Trong đó:Ban QLDA, PTQĐ và CCN 3.789,176 trđ</t>
  </si>
  <si>
    <t>Trong đó: Ban QLDA, PTQĐ và CCN 2.159,705 trđ</t>
  </si>
  <si>
    <t>Trong đó:Ban QLDA, PTQĐ và CCN 50,59 trđ</t>
  </si>
  <si>
    <t>Trong đó: Ban QLDA, PTQĐ và CCN, DL 342,030 trđ</t>
  </si>
  <si>
    <t>Xã Hướng Lập</t>
  </si>
  <si>
    <t>Xã Tân Lập</t>
  </si>
  <si>
    <t>Xã Hướng Phùng</t>
  </si>
  <si>
    <t>Xã Khe Sanh</t>
  </si>
  <si>
    <t>Xã Lao Bảo</t>
  </si>
  <si>
    <t>Xã Lìa</t>
  </si>
  <si>
    <t>Xã A Dơi</t>
  </si>
  <si>
    <t>Xã La Lay</t>
  </si>
  <si>
    <t>Xã Cồn Tiên</t>
  </si>
  <si>
    <t>Xã Vĩnh Linh</t>
  </si>
  <si>
    <t>Trong đó: Ban QLDA, PTQĐ và CCN  8.760,5 trđ</t>
  </si>
  <si>
    <t>Trong đó: Ban QLDA, PTQĐ và CCN, DL 1.814 trđ</t>
  </si>
  <si>
    <t>Trong đó: phân bổ đợt 2 cho Ban QLDA, PTQĐ và CCN 23.250,800 trđ, sau bổ sung là 34.061,006 trđ</t>
  </si>
  <si>
    <t>Trong đó:Ban QLDA, PTQĐ và CCN 2.790,674 trđ</t>
  </si>
  <si>
    <t>Trong đó: Ban QLDA, PTQĐ và CCN 1.664,14 trđ</t>
  </si>
  <si>
    <t>(Kèm theo Nghị quyết số 40/NQ-HĐND ngày 26/6/2025 của HĐND tỉnh Quảng Trị)</t>
  </si>
  <si>
    <t>ĐIỀU CHỈNH, BỔ SUNG KẾ HOẠCH VỐN ĐẦU TƯ PHÁT TRIỂN NGÂN SÁCH TRUNG ƯƠNG NĂM 2025</t>
  </si>
  <si>
    <t xml:space="preserve">THỰC HIỆN CHƯƠNG TRÌNH MỤC TIÊU QUỐC GIA PHÁT TRIỂN KINH TẾ - XÃ HỘI VÙNG ĐỒNG BÀO DÂN TỘC THIỂU SỐ VÀ MIỀN NÚI </t>
  </si>
  <si>
    <t>ĐIỀU CHỈNH CHỦ ĐẦU TƯ KẾ HOẠCH VỐN ĐẦU TƯ PHÁT TRIỂN NGÂN SÁCH TRUNG ƯƠNG KÉO DÀI SANG NĂM 2025</t>
  </si>
  <si>
    <t xml:space="preserve">THỰC HIỆN CHƯƠNG TRÌNH MTQG PHÁT TRIỂN KINH TẾ - XÃ HỘI VÙNG ĐỒNG BÀO DÂN TỘC THIỂU SỐ VÀ MIỀN NÚI </t>
  </si>
  <si>
    <t>(Kèm theo Nghị quyết số  40/NQ-HĐND ngày 26/6/2025 của HĐND tỉnh Quảng Trị)</t>
  </si>
</sst>
</file>

<file path=xl/styles.xml><?xml version="1.0" encoding="utf-8"?>
<styleSheet xmlns="http://schemas.openxmlformats.org/spreadsheetml/2006/main">
  <numFmts count="6">
    <numFmt numFmtId="43" formatCode="_(* #,##0.00_);_(* \(#,##0.00\);_(* &quot;-&quot;??_);_(@_)"/>
    <numFmt numFmtId="164" formatCode="_-* #,##0.00\ _₫_-;\-* #,##0.00\ _₫_-;_-* &quot;-&quot;??\ _₫_-;_-@_-"/>
    <numFmt numFmtId="165" formatCode="#,##0.0"/>
    <numFmt numFmtId="166" formatCode="_(* #,##0.0_);_(* \(#,##0.0\);_(* &quot;-&quot;??_);_(@_)"/>
    <numFmt numFmtId="167" formatCode="#,##0.000"/>
    <numFmt numFmtId="168" formatCode="_-* #,##0.000_-;\-* #,##0.000_-;_-* &quot;-&quot;??_-;_-@_-"/>
  </numFmts>
  <fonts count="15">
    <font>
      <sz val="12"/>
      <color theme="1"/>
      <name val="Times New Roman"/>
      <family val="2"/>
      <charset val="163"/>
    </font>
    <font>
      <i/>
      <sz val="12"/>
      <name val="Times New Roman"/>
      <family val="1"/>
    </font>
    <font>
      <b/>
      <sz val="14"/>
      <name val="Times New Roman"/>
      <family val="1"/>
    </font>
    <font>
      <sz val="12"/>
      <name val="Times New Roman"/>
      <family val="1"/>
    </font>
    <font>
      <b/>
      <sz val="12"/>
      <name val="Times New Roman"/>
      <family val="1"/>
    </font>
    <font>
      <b/>
      <i/>
      <sz val="10"/>
      <name val="Times New Roman"/>
      <family val="1"/>
    </font>
    <font>
      <sz val="11"/>
      <color theme="1"/>
      <name val="Calibri"/>
      <family val="2"/>
      <scheme val="minor"/>
    </font>
    <font>
      <sz val="12"/>
      <color theme="1"/>
      <name val="Times New Roman"/>
      <family val="2"/>
      <charset val="163"/>
    </font>
    <font>
      <sz val="11"/>
      <color theme="1"/>
      <name val="Calibri"/>
      <family val="2"/>
      <charset val="163"/>
      <scheme val="minor"/>
    </font>
    <font>
      <sz val="14"/>
      <name val="Times New Roman"/>
      <family val="1"/>
    </font>
    <font>
      <i/>
      <sz val="14"/>
      <name val="Times New Roman"/>
      <family val="1"/>
    </font>
    <font>
      <b/>
      <i/>
      <sz val="14"/>
      <name val="Times New Roman"/>
      <family val="1"/>
    </font>
    <font>
      <b/>
      <sz val="14"/>
      <color rgb="FFFF0000"/>
      <name val="Times New Roman"/>
      <family val="1"/>
    </font>
    <font>
      <sz val="14"/>
      <color rgb="FFFF0000"/>
      <name val="Times New Roman"/>
      <family val="1"/>
    </font>
    <font>
      <b/>
      <sz val="14"/>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4"/>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43" fontId="6" fillId="0" borderId="0" applyFont="0" applyFill="0" applyBorder="0" applyAlignment="0" applyProtection="0"/>
    <xf numFmtId="0" fontId="6" fillId="0" borderId="0"/>
    <xf numFmtId="164" fontId="7" fillId="0" borderId="0" applyFont="0" applyFill="0" applyBorder="0" applyAlignment="0" applyProtection="0"/>
    <xf numFmtId="0" fontId="8" fillId="0" borderId="0"/>
  </cellStyleXfs>
  <cellXfs count="104">
    <xf numFmtId="0" fontId="0" fillId="0" borderId="0" xfId="0"/>
    <xf numFmtId="0" fontId="3"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3" fontId="4" fillId="0" borderId="1" xfId="0" applyNumberFormat="1" applyFont="1" applyBorder="1" applyAlignment="1">
      <alignment horizontal="right" vertical="center" wrapText="1"/>
    </xf>
    <xf numFmtId="3" fontId="3" fillId="0" borderId="0" xfId="0" applyNumberFormat="1" applyFont="1"/>
    <xf numFmtId="0" fontId="4"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xf numFmtId="0" fontId="3" fillId="0" borderId="1" xfId="0" applyFont="1" applyBorder="1" applyAlignment="1">
      <alignment horizontal="left" vertical="center" wrapText="1"/>
    </xf>
    <xf numFmtId="0" fontId="3" fillId="0" borderId="1" xfId="0" applyFont="1" applyBorder="1"/>
    <xf numFmtId="166" fontId="9" fillId="0" borderId="1" xfId="3" applyNumberFormat="1" applyFont="1" applyFill="1" applyBorder="1" applyAlignment="1">
      <alignment horizontal="left" vertical="center" wrapText="1"/>
    </xf>
    <xf numFmtId="0" fontId="13" fillId="0" borderId="0" xfId="0" applyFont="1"/>
    <xf numFmtId="0" fontId="12" fillId="0" borderId="0" xfId="0" applyFont="1"/>
    <xf numFmtId="0" fontId="9"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11" fillId="0" borderId="1" xfId="0" applyFont="1" applyBorder="1" applyAlignment="1">
      <alignment horizontal="right" vertical="center" wrapText="1"/>
    </xf>
    <xf numFmtId="0" fontId="2" fillId="0" borderId="0" xfId="0" applyFont="1"/>
    <xf numFmtId="0" fontId="2" fillId="0" borderId="1" xfId="0" applyFont="1" applyBorder="1" applyAlignment="1">
      <alignment horizontal="justify" vertical="center" wrapText="1"/>
    </xf>
    <xf numFmtId="0" fontId="9" fillId="0" borderId="1" xfId="0" applyFont="1" applyBorder="1" applyAlignment="1">
      <alignment horizontal="left" vertical="center" wrapText="1"/>
    </xf>
    <xf numFmtId="4" fontId="9" fillId="0" borderId="1" xfId="0" applyNumberFormat="1"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horizontal="right" vertical="center" wrapText="1"/>
    </xf>
    <xf numFmtId="0" fontId="10" fillId="0" borderId="1" xfId="0" applyFont="1" applyBorder="1" applyAlignment="1">
      <alignment horizontal="right" vertical="center" wrapText="1"/>
    </xf>
    <xf numFmtId="0" fontId="9" fillId="0" borderId="0" xfId="0" applyFont="1"/>
    <xf numFmtId="4" fontId="9" fillId="0" borderId="1" xfId="3" applyNumberFormat="1" applyFont="1" applyFill="1" applyBorder="1" applyAlignment="1">
      <alignment vertical="center" wrapText="1"/>
    </xf>
    <xf numFmtId="0" fontId="9" fillId="0" borderId="1" xfId="0" applyFont="1" applyBorder="1" applyAlignment="1">
      <alignment horizontal="justify" vertical="center" wrapText="1"/>
    </xf>
    <xf numFmtId="166" fontId="9" fillId="0" borderId="1" xfId="3" applyNumberFormat="1" applyFont="1" applyFill="1" applyBorder="1" applyAlignment="1" applyProtection="1">
      <alignment horizontal="left" vertical="center" wrapText="1"/>
      <protection hidden="1"/>
    </xf>
    <xf numFmtId="0" fontId="11" fillId="0" borderId="1" xfId="0" applyFont="1" applyBorder="1" applyAlignment="1">
      <alignment horizontal="center" vertical="center" wrapText="1"/>
    </xf>
    <xf numFmtId="4" fontId="2" fillId="0" borderId="0" xfId="0" applyNumberFormat="1" applyFont="1"/>
    <xf numFmtId="3" fontId="2" fillId="0" borderId="0" xfId="0" applyNumberFormat="1" applyFont="1"/>
    <xf numFmtId="4" fontId="9" fillId="0" borderId="1" xfId="0" applyNumberFormat="1" applyFont="1" applyBorder="1"/>
    <xf numFmtId="4" fontId="9" fillId="0" borderId="1" xfId="3" applyNumberFormat="1" applyFont="1" applyFill="1" applyBorder="1" applyAlignment="1">
      <alignment vertical="center"/>
    </xf>
    <xf numFmtId="3" fontId="9" fillId="0" borderId="0" xfId="0" applyNumberFormat="1" applyFont="1"/>
    <xf numFmtId="0" fontId="9" fillId="0" borderId="1" xfId="0" applyFont="1" applyBorder="1" applyAlignment="1">
      <alignment horizontal="left" vertical="center"/>
    </xf>
    <xf numFmtId="4" fontId="2" fillId="0" borderId="1" xfId="0" applyNumberFormat="1" applyFont="1" applyBorder="1"/>
    <xf numFmtId="4" fontId="9" fillId="0" borderId="1" xfId="0" applyNumberFormat="1" applyFont="1" applyBorder="1" applyAlignment="1">
      <alignment horizontal="right" vertical="center"/>
    </xf>
    <xf numFmtId="0" fontId="9" fillId="0" borderId="1" xfId="0" applyFont="1" applyBorder="1" applyAlignment="1">
      <alignment wrapText="1"/>
    </xf>
    <xf numFmtId="0" fontId="2" fillId="0" borderId="1" xfId="0" applyFont="1" applyBorder="1"/>
    <xf numFmtId="3" fontId="13" fillId="0" borderId="0" xfId="0" applyNumberFormat="1" applyFont="1"/>
    <xf numFmtId="3" fontId="9" fillId="0" borderId="1" xfId="4" applyNumberFormat="1" applyFont="1" applyBorder="1" applyAlignment="1" applyProtection="1">
      <alignment horizontal="justify" vertical="center" wrapText="1"/>
      <protection hidden="1"/>
    </xf>
    <xf numFmtId="165" fontId="9" fillId="0" borderId="0" xfId="0" applyNumberFormat="1" applyFont="1"/>
    <xf numFmtId="0" fontId="9" fillId="0" borderId="1" xfId="0" applyFont="1" applyBorder="1"/>
    <xf numFmtId="165" fontId="2" fillId="0" borderId="0" xfId="0" applyNumberFormat="1" applyFont="1"/>
    <xf numFmtId="3" fontId="12" fillId="0" borderId="0" xfId="0" applyNumberFormat="1" applyFont="1"/>
    <xf numFmtId="0" fontId="14" fillId="0" borderId="0" xfId="0" applyFont="1"/>
    <xf numFmtId="0" fontId="2"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9" fillId="0" borderId="5" xfId="0" applyFont="1" applyBorder="1" applyAlignment="1">
      <alignment horizontal="center" vertical="center" wrapText="1"/>
    </xf>
    <xf numFmtId="167" fontId="2" fillId="0" borderId="1" xfId="0" applyNumberFormat="1" applyFont="1" applyBorder="1" applyAlignment="1">
      <alignment horizontal="right" vertical="center" wrapText="1"/>
    </xf>
    <xf numFmtId="167" fontId="9" fillId="0" borderId="1" xfId="0" applyNumberFormat="1" applyFont="1" applyBorder="1" applyAlignment="1">
      <alignment horizontal="right" vertical="center" wrapText="1"/>
    </xf>
    <xf numFmtId="167" fontId="2" fillId="0" borderId="1" xfId="0" applyNumberFormat="1" applyFont="1" applyBorder="1"/>
    <xf numFmtId="167" fontId="9" fillId="0" borderId="1" xfId="0" applyNumberFormat="1" applyFont="1" applyBorder="1"/>
    <xf numFmtId="167" fontId="2" fillId="0" borderId="1" xfId="3" applyNumberFormat="1" applyFont="1" applyFill="1" applyBorder="1" applyAlignment="1">
      <alignment horizontal="right" vertical="center"/>
    </xf>
    <xf numFmtId="167" fontId="9" fillId="0" borderId="1" xfId="0" applyNumberFormat="1" applyFont="1" applyBorder="1" applyAlignment="1">
      <alignment vertical="center"/>
    </xf>
    <xf numFmtId="167" fontId="2" fillId="3" borderId="1" xfId="0" applyNumberFormat="1" applyFont="1" applyFill="1" applyBorder="1" applyAlignment="1">
      <alignment horizontal="right" vertical="center" wrapText="1"/>
    </xf>
    <xf numFmtId="167" fontId="2" fillId="0" borderId="0" xfId="0" applyNumberFormat="1" applyFont="1"/>
    <xf numFmtId="167" fontId="9" fillId="0" borderId="1" xfId="3" applyNumberFormat="1" applyFont="1" applyFill="1" applyBorder="1" applyAlignment="1">
      <alignment vertical="center"/>
    </xf>
    <xf numFmtId="167" fontId="9" fillId="0" borderId="1" xfId="3" applyNumberFormat="1" applyFont="1" applyFill="1" applyBorder="1"/>
    <xf numFmtId="167" fontId="9" fillId="0" borderId="1" xfId="0" applyNumberFormat="1" applyFont="1" applyBorder="1" applyAlignment="1">
      <alignment vertical="center" wrapText="1"/>
    </xf>
    <xf numFmtId="167" fontId="2" fillId="2" borderId="1" xfId="0" applyNumberFormat="1" applyFont="1" applyFill="1" applyBorder="1" applyAlignment="1">
      <alignment horizontal="right" vertical="center" wrapText="1"/>
    </xf>
    <xf numFmtId="0" fontId="9" fillId="4" borderId="1" xfId="0" applyFont="1" applyFill="1" applyBorder="1" applyAlignment="1">
      <alignment horizontal="justify" vertical="center" wrapText="1"/>
    </xf>
    <xf numFmtId="4" fontId="9" fillId="0" borderId="0" xfId="0" applyNumberFormat="1" applyFont="1"/>
    <xf numFmtId="0" fontId="2" fillId="0" borderId="1" xfId="0" applyFont="1" applyBorder="1" applyAlignment="1">
      <alignment horizontal="center" vertical="center"/>
    </xf>
    <xf numFmtId="4" fontId="11" fillId="0" borderId="1" xfId="0" applyNumberFormat="1" applyFont="1" applyBorder="1" applyAlignment="1">
      <alignment horizontal="center" vertical="center" wrapText="1"/>
    </xf>
    <xf numFmtId="166" fontId="2" fillId="0" borderId="1" xfId="3" applyNumberFormat="1" applyFont="1" applyFill="1" applyBorder="1" applyAlignment="1">
      <alignment horizontal="left" vertical="center" wrapText="1"/>
    </xf>
    <xf numFmtId="0" fontId="3" fillId="5" borderId="1" xfId="0" applyFont="1" applyFill="1" applyBorder="1" applyAlignment="1">
      <alignment vertical="center" wrapText="1"/>
    </xf>
    <xf numFmtId="168" fontId="3" fillId="5" borderId="1" xfId="3" applyNumberFormat="1" applyFont="1" applyFill="1" applyBorder="1" applyAlignment="1">
      <alignment horizontal="right" vertical="center"/>
    </xf>
    <xf numFmtId="0" fontId="10" fillId="0" borderId="0" xfId="0" applyFont="1" applyAlignment="1">
      <alignment horizontal="center" vertical="center" wrapText="1"/>
    </xf>
    <xf numFmtId="164" fontId="2" fillId="0" borderId="1" xfId="3" applyFont="1" applyFill="1" applyBorder="1" applyAlignment="1">
      <alignment vertical="center"/>
    </xf>
    <xf numFmtId="164" fontId="9" fillId="0" borderId="1" xfId="3" applyFont="1" applyFill="1" applyBorder="1"/>
    <xf numFmtId="164" fontId="9" fillId="0" borderId="1" xfId="3" applyFont="1" applyFill="1" applyBorder="1" applyAlignment="1">
      <alignment vertical="center"/>
    </xf>
    <xf numFmtId="0" fontId="10" fillId="0" borderId="1" xfId="0" applyFont="1" applyBorder="1" applyAlignment="1">
      <alignment horizontal="center" vertical="center" wrapText="1"/>
    </xf>
    <xf numFmtId="167" fontId="2" fillId="0" borderId="1" xfId="0" applyNumberFormat="1" applyFont="1" applyBorder="1" applyAlignment="1">
      <alignment vertical="center"/>
    </xf>
    <xf numFmtId="164" fontId="2" fillId="0" borderId="1" xfId="3" applyFont="1" applyFill="1" applyBorder="1"/>
    <xf numFmtId="0" fontId="2" fillId="0" borderId="1" xfId="0" applyFont="1" applyBorder="1" applyAlignment="1">
      <alignment wrapText="1"/>
    </xf>
    <xf numFmtId="0" fontId="2" fillId="0" borderId="1" xfId="0" applyFont="1" applyBorder="1" applyAlignment="1">
      <alignment horizontal="right" vertical="center"/>
    </xf>
    <xf numFmtId="164" fontId="2" fillId="0" borderId="1" xfId="0" applyNumberFormat="1" applyFont="1" applyBorder="1" applyAlignment="1">
      <alignment vertical="center"/>
    </xf>
    <xf numFmtId="0" fontId="2" fillId="0" borderId="1" xfId="0" applyFont="1" applyBorder="1" applyAlignment="1">
      <alignment vertical="center"/>
    </xf>
    <xf numFmtId="0" fontId="10"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6" xfId="0" applyFont="1" applyBorder="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10" fillId="0" borderId="6" xfId="0" applyFont="1" applyBorder="1" applyAlignment="1">
      <alignment horizontal="center"/>
    </xf>
    <xf numFmtId="0" fontId="11" fillId="0" borderId="0" xfId="0" applyFont="1" applyAlignment="1">
      <alignment horizontal="center" vertical="center" wrapText="1"/>
    </xf>
  </cellXfs>
  <cellStyles count="5">
    <cellStyle name="Comma" xfId="3" builtinId="3"/>
    <cellStyle name="Comma 2 3" xfId="1"/>
    <cellStyle name="Normal" xfId="0" builtinId="0"/>
    <cellStyle name="Normal 2" xfId="2"/>
    <cellStyle name="Normal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254000</xdr:rowOff>
    </xdr:from>
    <xdr:to>
      <xdr:col>5</xdr:col>
      <xdr:colOff>241300</xdr:colOff>
      <xdr:row>3</xdr:row>
      <xdr:rowOff>255588</xdr:rowOff>
    </xdr:to>
    <xdr:cxnSp macro="">
      <xdr:nvCxnSpPr>
        <xdr:cNvPr id="3" name="Straight Connector 2"/>
        <xdr:cNvCxnSpPr/>
      </xdr:nvCxnSpPr>
      <xdr:spPr>
        <a:xfrm>
          <a:off x="4622800" y="1270000"/>
          <a:ext cx="27432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1155700</xdr:colOff>
      <xdr:row>4</xdr:row>
      <xdr:rowOff>215900</xdr:rowOff>
    </xdr:from>
    <xdr:to>
      <xdr:col>4</xdr:col>
      <xdr:colOff>533400</xdr:colOff>
      <xdr:row>4</xdr:row>
      <xdr:rowOff>217488</xdr:rowOff>
    </xdr:to>
    <xdr:cxnSp macro="">
      <xdr:nvCxnSpPr>
        <xdr:cNvPr id="3" name="Straight Connector 2"/>
        <xdr:cNvCxnSpPr/>
      </xdr:nvCxnSpPr>
      <xdr:spPr>
        <a:xfrm>
          <a:off x="3962400" y="1320800"/>
          <a:ext cx="26162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I48"/>
  <sheetViews>
    <sheetView topLeftCell="A2" workbookViewId="0">
      <selection activeCell="A4" sqref="A4:G4"/>
    </sheetView>
  </sheetViews>
  <sheetFormatPr defaultRowHeight="15.75"/>
  <cols>
    <col min="1" max="1" width="9" style="1"/>
    <col min="2" max="2" width="27.75" style="1" customWidth="1"/>
    <col min="3" max="3" width="20.25" style="1" customWidth="1"/>
    <col min="4" max="4" width="9.625" style="1" customWidth="1"/>
    <col min="5" max="5" width="10.25" style="1" customWidth="1"/>
    <col min="6" max="6" width="15.375" style="1" customWidth="1"/>
    <col min="7" max="7" width="13" style="1" customWidth="1"/>
    <col min="8" max="8" width="9" style="1"/>
    <col min="10" max="16384" width="9" style="1"/>
  </cols>
  <sheetData>
    <row r="1" spans="1:8" s="1" customFormat="1" ht="18.75">
      <c r="A1" s="86" t="s">
        <v>0</v>
      </c>
      <c r="B1" s="86"/>
      <c r="C1" s="86"/>
      <c r="D1" s="86"/>
      <c r="E1" s="86"/>
      <c r="F1" s="86"/>
      <c r="G1" s="86"/>
    </row>
    <row r="2" spans="1:8" s="1" customFormat="1">
      <c r="A2" s="87" t="s">
        <v>1</v>
      </c>
      <c r="B2" s="87"/>
      <c r="C2" s="87"/>
      <c r="D2" s="87"/>
      <c r="E2" s="87"/>
      <c r="F2" s="87"/>
      <c r="G2" s="87"/>
    </row>
    <row r="3" spans="1:8" s="1" customFormat="1" ht="15.75" customHeight="1">
      <c r="A3" s="87" t="s">
        <v>2</v>
      </c>
      <c r="B3" s="87"/>
      <c r="C3" s="87"/>
      <c r="D3" s="87"/>
      <c r="E3" s="87"/>
      <c r="F3" s="87"/>
      <c r="G3" s="87"/>
    </row>
    <row r="4" spans="1:8" s="1" customFormat="1">
      <c r="A4" s="88" t="s">
        <v>35</v>
      </c>
      <c r="B4" s="88"/>
      <c r="C4" s="88"/>
      <c r="D4" s="88"/>
      <c r="E4" s="88"/>
      <c r="F4" s="88"/>
      <c r="G4" s="88"/>
    </row>
    <row r="6" spans="1:8" s="1" customFormat="1" ht="78.75" customHeight="1">
      <c r="A6" s="89" t="s">
        <v>3</v>
      </c>
      <c r="B6" s="89" t="s">
        <v>22</v>
      </c>
      <c r="C6" s="89" t="s">
        <v>33</v>
      </c>
      <c r="D6" s="91" t="s">
        <v>23</v>
      </c>
      <c r="E6" s="92"/>
      <c r="F6" s="89" t="s">
        <v>26</v>
      </c>
      <c r="G6" s="93" t="s">
        <v>4</v>
      </c>
    </row>
    <row r="7" spans="1:8" s="1" customFormat="1" ht="49.5" customHeight="1">
      <c r="A7" s="90"/>
      <c r="B7" s="90"/>
      <c r="C7" s="90"/>
      <c r="D7" s="2" t="s">
        <v>24</v>
      </c>
      <c r="E7" s="2" t="s">
        <v>25</v>
      </c>
      <c r="F7" s="90"/>
      <c r="G7" s="93"/>
    </row>
    <row r="8" spans="1:8" s="1" customFormat="1">
      <c r="A8" s="3">
        <v>1</v>
      </c>
      <c r="B8" s="3">
        <v>2</v>
      </c>
      <c r="C8" s="3">
        <v>3</v>
      </c>
      <c r="D8" s="3">
        <v>4</v>
      </c>
      <c r="E8" s="3">
        <v>5</v>
      </c>
      <c r="F8" s="3">
        <v>6</v>
      </c>
      <c r="G8" s="3">
        <v>7</v>
      </c>
    </row>
    <row r="9" spans="1:8" s="1" customFormat="1">
      <c r="A9" s="2"/>
      <c r="B9" s="2" t="s">
        <v>5</v>
      </c>
      <c r="C9" s="4">
        <f>C10+C16+C22+C29+C36+C42</f>
        <v>17448</v>
      </c>
      <c r="D9" s="4">
        <f t="shared" ref="D9:E9" si="0">D10+D16+D22+D29+D36+D42</f>
        <v>0</v>
      </c>
      <c r="E9" s="4">
        <f t="shared" si="0"/>
        <v>-17028</v>
      </c>
      <c r="F9" s="4">
        <f>C9+D9+E9</f>
        <v>420</v>
      </c>
      <c r="G9" s="2"/>
      <c r="H9" s="5"/>
    </row>
    <row r="10" spans="1:8" s="1" customFormat="1" ht="47.25">
      <c r="A10" s="2" t="s">
        <v>6</v>
      </c>
      <c r="B10" s="6" t="s">
        <v>7</v>
      </c>
      <c r="C10" s="4"/>
      <c r="D10" s="4"/>
      <c r="E10" s="4"/>
      <c r="F10" s="4"/>
      <c r="G10" s="7"/>
    </row>
    <row r="11" spans="1:8" s="1" customFormat="1">
      <c r="A11" s="2"/>
      <c r="B11" s="7" t="s">
        <v>27</v>
      </c>
      <c r="C11" s="4"/>
      <c r="D11" s="4"/>
      <c r="E11" s="4"/>
      <c r="F11" s="4"/>
      <c r="G11" s="7"/>
    </row>
    <row r="12" spans="1:8" s="1" customFormat="1">
      <c r="A12" s="2"/>
      <c r="B12" s="7" t="s">
        <v>28</v>
      </c>
      <c r="C12" s="4"/>
      <c r="D12" s="4"/>
      <c r="E12" s="4"/>
      <c r="F12" s="4"/>
      <c r="G12" s="7"/>
    </row>
    <row r="13" spans="1:8" s="1" customFormat="1">
      <c r="A13" s="2"/>
      <c r="B13" s="7" t="s">
        <v>29</v>
      </c>
      <c r="C13" s="4"/>
      <c r="D13" s="4"/>
      <c r="E13" s="4"/>
      <c r="F13" s="4"/>
      <c r="G13" s="7"/>
    </row>
    <row r="14" spans="1:8" s="1" customFormat="1">
      <c r="A14" s="2"/>
      <c r="B14" s="7" t="s">
        <v>30</v>
      </c>
      <c r="C14" s="4"/>
      <c r="D14" s="4"/>
      <c r="E14" s="4"/>
      <c r="F14" s="4"/>
      <c r="G14" s="7"/>
    </row>
    <row r="15" spans="1:8" s="1" customFormat="1">
      <c r="A15" s="2"/>
      <c r="B15" s="7" t="s">
        <v>31</v>
      </c>
      <c r="C15" s="4"/>
      <c r="D15" s="4"/>
      <c r="E15" s="4"/>
      <c r="F15" s="4"/>
      <c r="G15" s="7"/>
      <c r="H15" s="5"/>
    </row>
    <row r="16" spans="1:8" s="1" customFormat="1" ht="47.25">
      <c r="A16" s="2" t="s">
        <v>8</v>
      </c>
      <c r="B16" s="6" t="s">
        <v>9</v>
      </c>
      <c r="C16" s="4"/>
      <c r="D16" s="4"/>
      <c r="E16" s="4"/>
      <c r="F16" s="4"/>
      <c r="G16" s="7"/>
    </row>
    <row r="17" spans="1:7" s="1" customFormat="1">
      <c r="A17" s="2"/>
      <c r="B17" s="7" t="s">
        <v>27</v>
      </c>
      <c r="C17" s="4"/>
      <c r="D17" s="4"/>
      <c r="E17" s="4"/>
      <c r="F17" s="4"/>
      <c r="G17" s="7"/>
    </row>
    <row r="18" spans="1:7" s="1" customFormat="1">
      <c r="A18" s="2"/>
      <c r="B18" s="7" t="s">
        <v>28</v>
      </c>
      <c r="C18" s="4"/>
      <c r="D18" s="4"/>
      <c r="E18" s="4"/>
      <c r="F18" s="4"/>
      <c r="G18" s="7"/>
    </row>
    <row r="19" spans="1:7" s="1" customFormat="1">
      <c r="A19" s="2"/>
      <c r="B19" s="7" t="s">
        <v>29</v>
      </c>
      <c r="C19" s="4"/>
      <c r="D19" s="4"/>
      <c r="E19" s="4"/>
      <c r="F19" s="4"/>
      <c r="G19" s="7"/>
    </row>
    <row r="20" spans="1:7" s="1" customFormat="1">
      <c r="A20" s="2"/>
      <c r="B20" s="7" t="s">
        <v>30</v>
      </c>
      <c r="C20" s="4"/>
      <c r="D20" s="4"/>
      <c r="E20" s="4"/>
      <c r="F20" s="4"/>
      <c r="G20" s="7"/>
    </row>
    <row r="21" spans="1:7" s="1" customFormat="1">
      <c r="A21" s="2"/>
      <c r="B21" s="7" t="s">
        <v>31</v>
      </c>
      <c r="C21" s="4"/>
      <c r="D21" s="4"/>
      <c r="E21" s="4"/>
      <c r="F21" s="4"/>
      <c r="G21" s="7"/>
    </row>
    <row r="22" spans="1:7" s="1" customFormat="1" ht="78.75">
      <c r="A22" s="2" t="s">
        <v>10</v>
      </c>
      <c r="B22" s="6" t="s">
        <v>11</v>
      </c>
      <c r="C22" s="4"/>
      <c r="D22" s="4"/>
      <c r="E22" s="4"/>
      <c r="F22" s="4"/>
      <c r="G22" s="8"/>
    </row>
    <row r="23" spans="1:7" s="1" customFormat="1" ht="63">
      <c r="A23" s="9" t="s">
        <v>12</v>
      </c>
      <c r="B23" s="7" t="s">
        <v>13</v>
      </c>
      <c r="C23" s="4"/>
      <c r="D23" s="4"/>
      <c r="E23" s="4"/>
      <c r="F23" s="4"/>
      <c r="G23" s="10"/>
    </row>
    <row r="24" spans="1:7" s="1" customFormat="1">
      <c r="A24" s="9"/>
      <c r="B24" s="7" t="s">
        <v>27</v>
      </c>
      <c r="C24" s="4"/>
      <c r="D24" s="4"/>
      <c r="E24" s="4"/>
      <c r="F24" s="4"/>
      <c r="G24" s="10"/>
    </row>
    <row r="25" spans="1:7" s="1" customFormat="1">
      <c r="A25" s="9"/>
      <c r="B25" s="7" t="s">
        <v>28</v>
      </c>
      <c r="C25" s="4"/>
      <c r="D25" s="4"/>
      <c r="E25" s="4"/>
      <c r="F25" s="4"/>
      <c r="G25" s="10"/>
    </row>
    <row r="26" spans="1:7" s="1" customFormat="1">
      <c r="A26" s="9"/>
      <c r="B26" s="7" t="s">
        <v>29</v>
      </c>
      <c r="C26" s="4"/>
      <c r="D26" s="4"/>
      <c r="E26" s="4"/>
      <c r="F26" s="4"/>
      <c r="G26" s="10"/>
    </row>
    <row r="27" spans="1:7" s="1" customFormat="1">
      <c r="A27" s="9"/>
      <c r="B27" s="7" t="s">
        <v>30</v>
      </c>
      <c r="C27" s="4"/>
      <c r="D27" s="4"/>
      <c r="E27" s="4"/>
      <c r="F27" s="4"/>
      <c r="G27" s="10"/>
    </row>
    <row r="28" spans="1:7" s="1" customFormat="1">
      <c r="A28" s="9"/>
      <c r="B28" s="7" t="s">
        <v>31</v>
      </c>
      <c r="C28" s="4"/>
      <c r="D28" s="4"/>
      <c r="E28" s="4"/>
      <c r="F28" s="4"/>
      <c r="G28" s="10"/>
    </row>
    <row r="29" spans="1:7" s="11" customFormat="1" ht="47.25">
      <c r="A29" s="2" t="s">
        <v>14</v>
      </c>
      <c r="B29" s="6" t="s">
        <v>15</v>
      </c>
      <c r="C29" s="4"/>
      <c r="D29" s="4"/>
      <c r="E29" s="4"/>
      <c r="F29" s="4"/>
      <c r="G29" s="8"/>
    </row>
    <row r="30" spans="1:7" s="1" customFormat="1" ht="126">
      <c r="A30" s="9"/>
      <c r="B30" s="12" t="s">
        <v>16</v>
      </c>
      <c r="C30" s="4"/>
      <c r="D30" s="4"/>
      <c r="E30" s="4"/>
      <c r="F30" s="4"/>
      <c r="G30" s="10"/>
    </row>
    <row r="31" spans="1:7" s="1" customFormat="1">
      <c r="A31" s="9"/>
      <c r="B31" s="7" t="s">
        <v>27</v>
      </c>
      <c r="C31" s="4"/>
      <c r="D31" s="4"/>
      <c r="E31" s="4"/>
      <c r="F31" s="4"/>
      <c r="G31" s="10"/>
    </row>
    <row r="32" spans="1:7" s="1" customFormat="1">
      <c r="A32" s="9"/>
      <c r="B32" s="7" t="s">
        <v>28</v>
      </c>
      <c r="C32" s="4"/>
      <c r="D32" s="4"/>
      <c r="E32" s="4"/>
      <c r="F32" s="4"/>
      <c r="G32" s="10"/>
    </row>
    <row r="33" spans="1:7" s="1" customFormat="1">
      <c r="A33" s="9"/>
      <c r="B33" s="7" t="s">
        <v>29</v>
      </c>
      <c r="C33" s="4"/>
      <c r="D33" s="4"/>
      <c r="E33" s="4"/>
      <c r="F33" s="4"/>
      <c r="G33" s="10"/>
    </row>
    <row r="34" spans="1:7" s="1" customFormat="1">
      <c r="A34" s="9"/>
      <c r="B34" s="7" t="s">
        <v>30</v>
      </c>
      <c r="C34" s="4"/>
      <c r="D34" s="4"/>
      <c r="E34" s="4"/>
      <c r="F34" s="4"/>
      <c r="G34" s="10"/>
    </row>
    <row r="35" spans="1:7" s="1" customFormat="1">
      <c r="A35" s="9"/>
      <c r="B35" s="7" t="s">
        <v>31</v>
      </c>
      <c r="C35" s="4"/>
      <c r="D35" s="4"/>
      <c r="E35" s="4"/>
      <c r="F35" s="4"/>
      <c r="G35" s="10"/>
    </row>
    <row r="36" spans="1:7" s="1" customFormat="1" ht="63">
      <c r="A36" s="2" t="s">
        <v>17</v>
      </c>
      <c r="B36" s="6" t="s">
        <v>18</v>
      </c>
      <c r="C36" s="4"/>
      <c r="D36" s="4"/>
      <c r="E36" s="4"/>
      <c r="F36" s="4"/>
      <c r="G36" s="8"/>
    </row>
    <row r="37" spans="1:7" s="1" customFormat="1">
      <c r="A37" s="2"/>
      <c r="B37" s="7" t="s">
        <v>27</v>
      </c>
      <c r="C37" s="4"/>
      <c r="D37" s="4"/>
      <c r="E37" s="4"/>
      <c r="F37" s="4"/>
      <c r="G37" s="8"/>
    </row>
    <row r="38" spans="1:7" s="1" customFormat="1">
      <c r="A38" s="2"/>
      <c r="B38" s="7" t="s">
        <v>28</v>
      </c>
      <c r="C38" s="4"/>
      <c r="D38" s="4"/>
      <c r="E38" s="4"/>
      <c r="F38" s="4"/>
      <c r="G38" s="8"/>
    </row>
    <row r="39" spans="1:7" s="1" customFormat="1">
      <c r="A39" s="2"/>
      <c r="B39" s="7" t="s">
        <v>29</v>
      </c>
      <c r="C39" s="4"/>
      <c r="D39" s="4"/>
      <c r="E39" s="4"/>
      <c r="F39" s="4"/>
      <c r="G39" s="8"/>
    </row>
    <row r="40" spans="1:7" s="1" customFormat="1">
      <c r="A40" s="2"/>
      <c r="B40" s="7" t="s">
        <v>30</v>
      </c>
      <c r="C40" s="4"/>
      <c r="D40" s="4"/>
      <c r="E40" s="4"/>
      <c r="F40" s="4"/>
      <c r="G40" s="8"/>
    </row>
    <row r="41" spans="1:7" s="1" customFormat="1">
      <c r="A41" s="2"/>
      <c r="B41" s="7" t="s">
        <v>31</v>
      </c>
      <c r="C41" s="4"/>
      <c r="D41" s="4"/>
      <c r="E41" s="4"/>
      <c r="F41" s="4"/>
      <c r="G41" s="8"/>
    </row>
    <row r="42" spans="1:7" s="1" customFormat="1" ht="94.5">
      <c r="A42" s="2" t="s">
        <v>19</v>
      </c>
      <c r="B42" s="6" t="s">
        <v>20</v>
      </c>
      <c r="C42" s="4">
        <f>C43</f>
        <v>17448</v>
      </c>
      <c r="D42" s="4">
        <f t="shared" ref="D42:E42" si="1">D43</f>
        <v>0</v>
      </c>
      <c r="E42" s="4">
        <f t="shared" si="1"/>
        <v>-17028</v>
      </c>
      <c r="F42" s="4">
        <f t="shared" ref="F42:F48" si="2">C42+D42+E42</f>
        <v>420</v>
      </c>
      <c r="G42" s="9"/>
    </row>
    <row r="43" spans="1:7" s="1" customFormat="1" ht="78.75">
      <c r="A43" s="9" t="s">
        <v>12</v>
      </c>
      <c r="B43" s="7" t="s">
        <v>21</v>
      </c>
      <c r="C43" s="4">
        <f>SUM(C44:C48)</f>
        <v>17448</v>
      </c>
      <c r="D43" s="4">
        <f>SUM(D44:D48)</f>
        <v>0</v>
      </c>
      <c r="E43" s="4">
        <f>SUM(E44:E48)</f>
        <v>-17028</v>
      </c>
      <c r="F43" s="4">
        <f t="shared" si="2"/>
        <v>420</v>
      </c>
      <c r="G43" s="10"/>
    </row>
    <row r="44" spans="1:7" s="1" customFormat="1">
      <c r="A44" s="13"/>
      <c r="B44" s="7" t="s">
        <v>27</v>
      </c>
      <c r="C44" s="4">
        <v>2545</v>
      </c>
      <c r="D44" s="4"/>
      <c r="E44" s="4">
        <v>-2545</v>
      </c>
      <c r="F44" s="4">
        <f t="shared" si="2"/>
        <v>0</v>
      </c>
      <c r="G44" s="10"/>
    </row>
    <row r="45" spans="1:7" s="1" customFormat="1">
      <c r="A45" s="13"/>
      <c r="B45" s="7" t="s">
        <v>28</v>
      </c>
      <c r="C45" s="4">
        <v>2018</v>
      </c>
      <c r="D45" s="4"/>
      <c r="E45" s="4">
        <v>-2018</v>
      </c>
      <c r="F45" s="4">
        <f t="shared" si="2"/>
        <v>0</v>
      </c>
      <c r="G45" s="10"/>
    </row>
    <row r="46" spans="1:7" s="1" customFormat="1">
      <c r="A46" s="13"/>
      <c r="B46" s="7" t="s">
        <v>30</v>
      </c>
      <c r="C46" s="4">
        <v>170</v>
      </c>
      <c r="D46" s="4"/>
      <c r="E46" s="4">
        <v>-170</v>
      </c>
      <c r="F46" s="4">
        <f t="shared" si="2"/>
        <v>0</v>
      </c>
      <c r="G46" s="10"/>
    </row>
    <row r="47" spans="1:7" s="1" customFormat="1">
      <c r="A47" s="13"/>
      <c r="B47" s="7" t="s">
        <v>31</v>
      </c>
      <c r="C47" s="4">
        <v>509</v>
      </c>
      <c r="D47" s="4"/>
      <c r="E47" s="4">
        <v>-509</v>
      </c>
      <c r="F47" s="4">
        <f t="shared" si="2"/>
        <v>0</v>
      </c>
      <c r="G47" s="10"/>
    </row>
    <row r="48" spans="1:7" s="1" customFormat="1" ht="47.25" customHeight="1">
      <c r="A48" s="13"/>
      <c r="B48" s="7" t="s">
        <v>32</v>
      </c>
      <c r="C48" s="4">
        <v>12206</v>
      </c>
      <c r="D48" s="4"/>
      <c r="E48" s="4">
        <v>-11786</v>
      </c>
      <c r="F48" s="4">
        <f t="shared" si="2"/>
        <v>420</v>
      </c>
      <c r="G48" s="10"/>
    </row>
  </sheetData>
  <mergeCells count="10">
    <mergeCell ref="A1:G1"/>
    <mergeCell ref="A2:G2"/>
    <mergeCell ref="A3:G3"/>
    <mergeCell ref="A4:G4"/>
    <mergeCell ref="A6:A7"/>
    <mergeCell ref="B6:B7"/>
    <mergeCell ref="C6:C7"/>
    <mergeCell ref="D6:E6"/>
    <mergeCell ref="F6:F7"/>
    <mergeCell ref="G6:G7"/>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5"/>
  </sheetPr>
  <dimension ref="A1:L180"/>
  <sheetViews>
    <sheetView topLeftCell="A160" zoomScale="66" zoomScaleNormal="66" workbookViewId="0">
      <selection activeCell="I11" sqref="I11:I180"/>
    </sheetView>
  </sheetViews>
  <sheetFormatPr defaultRowHeight="18.75"/>
  <cols>
    <col min="1" max="1" width="5.375" style="22" customWidth="1"/>
    <col min="2" max="2" width="29.25" style="22" customWidth="1"/>
    <col min="3" max="3" width="21.5" style="22" customWidth="1"/>
    <col min="4" max="4" width="24" style="22" customWidth="1"/>
    <col min="5" max="5" width="18.5" style="22" customWidth="1"/>
    <col min="6" max="6" width="15.125" style="22" customWidth="1"/>
    <col min="7" max="8" width="14.25" style="29" customWidth="1"/>
    <col min="9" max="9" width="15.25" style="22" customWidth="1"/>
    <col min="10" max="10" width="16.5" style="22" customWidth="1"/>
    <col min="11" max="11" width="21.625" style="22" customWidth="1"/>
    <col min="12" max="16384" width="9" style="22"/>
  </cols>
  <sheetData>
    <row r="1" spans="1:12">
      <c r="A1" s="86" t="s">
        <v>322</v>
      </c>
      <c r="B1" s="86"/>
      <c r="C1" s="86"/>
      <c r="D1" s="86"/>
      <c r="E1" s="86"/>
      <c r="F1" s="86"/>
      <c r="G1" s="86"/>
      <c r="H1" s="86"/>
      <c r="I1" s="86"/>
      <c r="J1" s="86"/>
    </row>
    <row r="2" spans="1:12">
      <c r="A2" s="86" t="s">
        <v>319</v>
      </c>
      <c r="B2" s="86"/>
      <c r="C2" s="86"/>
      <c r="D2" s="86"/>
      <c r="E2" s="86"/>
      <c r="F2" s="86"/>
      <c r="G2" s="86"/>
      <c r="H2" s="86"/>
      <c r="I2" s="86"/>
      <c r="J2" s="86"/>
    </row>
    <row r="3" spans="1:12" ht="42" customHeight="1">
      <c r="A3" s="86" t="s">
        <v>323</v>
      </c>
      <c r="B3" s="86"/>
      <c r="C3" s="86"/>
      <c r="D3" s="86"/>
      <c r="E3" s="86"/>
      <c r="F3" s="86"/>
      <c r="G3" s="86"/>
      <c r="H3" s="86"/>
      <c r="I3" s="86"/>
      <c r="J3" s="86"/>
    </row>
    <row r="4" spans="1:12" ht="27" customHeight="1">
      <c r="A4" s="94" t="s">
        <v>350</v>
      </c>
      <c r="B4" s="94"/>
      <c r="C4" s="94"/>
      <c r="D4" s="94"/>
      <c r="E4" s="94"/>
      <c r="F4" s="94"/>
      <c r="G4" s="94"/>
      <c r="H4" s="94"/>
      <c r="I4" s="94"/>
      <c r="J4" s="94"/>
    </row>
    <row r="5" spans="1:12" ht="11.25" customHeight="1">
      <c r="A5" s="73"/>
      <c r="B5" s="73"/>
      <c r="C5" s="73"/>
      <c r="D5" s="73"/>
      <c r="E5" s="73"/>
      <c r="F5" s="73"/>
      <c r="G5" s="73"/>
      <c r="H5" s="73"/>
      <c r="I5" s="73"/>
      <c r="J5" s="73"/>
    </row>
    <row r="6" spans="1:12" ht="19.5">
      <c r="I6" s="98" t="s">
        <v>321</v>
      </c>
      <c r="J6" s="98"/>
    </row>
    <row r="7" spans="1:12" ht="44.25" customHeight="1">
      <c r="A7" s="95" t="s">
        <v>3</v>
      </c>
      <c r="B7" s="95" t="s">
        <v>22</v>
      </c>
      <c r="C7" s="93" t="s">
        <v>324</v>
      </c>
      <c r="D7" s="93" t="s">
        <v>349</v>
      </c>
      <c r="E7" s="95" t="s">
        <v>129</v>
      </c>
      <c r="F7" s="99" t="s">
        <v>337</v>
      </c>
      <c r="G7" s="100"/>
      <c r="H7" s="101"/>
      <c r="I7" s="95" t="s">
        <v>320</v>
      </c>
      <c r="J7" s="97" t="s">
        <v>4</v>
      </c>
    </row>
    <row r="8" spans="1:12" ht="90.75" customHeight="1">
      <c r="A8" s="96"/>
      <c r="B8" s="96"/>
      <c r="C8" s="93"/>
      <c r="D8" s="93"/>
      <c r="E8" s="96"/>
      <c r="F8" s="51" t="s">
        <v>24</v>
      </c>
      <c r="G8" s="51" t="s">
        <v>336</v>
      </c>
      <c r="H8" s="51" t="s">
        <v>25</v>
      </c>
      <c r="I8" s="96"/>
      <c r="J8" s="97"/>
    </row>
    <row r="9" spans="1:12" ht="19.5">
      <c r="A9" s="33">
        <v>1</v>
      </c>
      <c r="B9" s="33">
        <v>2</v>
      </c>
      <c r="C9" s="33"/>
      <c r="D9" s="33"/>
      <c r="E9" s="33">
        <v>3</v>
      </c>
      <c r="F9" s="33">
        <v>4</v>
      </c>
      <c r="G9" s="77"/>
      <c r="H9" s="77"/>
      <c r="I9" s="33">
        <v>6</v>
      </c>
      <c r="J9" s="33">
        <v>7</v>
      </c>
    </row>
    <row r="10" spans="1:12">
      <c r="A10" s="51"/>
      <c r="B10" s="51" t="s">
        <v>5</v>
      </c>
      <c r="C10" s="51"/>
      <c r="D10" s="51"/>
      <c r="E10" s="54">
        <f>E11+E52+E65+E137+E158</f>
        <v>155562</v>
      </c>
      <c r="F10" s="54">
        <f>F11+F52+F65+F137+F158</f>
        <v>155522</v>
      </c>
      <c r="G10" s="54">
        <f>G11+G52+G65+G137+G158</f>
        <v>62643.999799999998</v>
      </c>
      <c r="H10" s="54">
        <f>H11+H52+H65+H137+H158</f>
        <v>-206380</v>
      </c>
      <c r="I10" s="54">
        <f>I11+I52+I65+I137+I158</f>
        <v>218205.99959999998</v>
      </c>
      <c r="J10" s="51"/>
      <c r="K10" s="35"/>
    </row>
    <row r="11" spans="1:12" ht="75">
      <c r="A11" s="51" t="s">
        <v>6</v>
      </c>
      <c r="B11" s="23" t="s">
        <v>7</v>
      </c>
      <c r="C11" s="23"/>
      <c r="D11" s="23"/>
      <c r="E11" s="54">
        <f>E12+E21+E32+E13+E33+E39+E41+E42+E45+E46+E48</f>
        <v>47831.5</v>
      </c>
      <c r="F11" s="54">
        <f>F12+F21+F32+F13+F33+F39+F41+F42+F45+F46</f>
        <v>47791.5</v>
      </c>
      <c r="G11" s="54">
        <f t="shared" ref="G11" si="0">G12+G21+G32+G13+G33+G39+G41+G42+G45+G46+G48</f>
        <v>0</v>
      </c>
      <c r="H11" s="54">
        <f>SUM(H12:H48)</f>
        <v>-47791.5</v>
      </c>
      <c r="I11" s="54">
        <f>I13+I32+I33+I42+I46</f>
        <v>47831.5</v>
      </c>
      <c r="J11" s="23"/>
      <c r="K11" s="35"/>
      <c r="L11" s="35"/>
    </row>
    <row r="12" spans="1:12">
      <c r="A12" s="51">
        <v>1</v>
      </c>
      <c r="B12" s="43"/>
      <c r="C12" s="23" t="s">
        <v>27</v>
      </c>
      <c r="D12" s="23"/>
      <c r="E12" s="54">
        <v>27350.5</v>
      </c>
      <c r="F12" s="54"/>
      <c r="G12" s="55"/>
      <c r="H12" s="54">
        <f>-E12</f>
        <v>-27350.5</v>
      </c>
      <c r="I12" s="54">
        <f t="shared" ref="I12:I75" si="1">E12+F12+G12+H12</f>
        <v>0</v>
      </c>
      <c r="J12" s="23"/>
    </row>
    <row r="13" spans="1:12">
      <c r="A13" s="51" t="s">
        <v>41</v>
      </c>
      <c r="B13" s="43"/>
      <c r="C13" s="23"/>
      <c r="D13" s="23" t="s">
        <v>42</v>
      </c>
      <c r="E13" s="54"/>
      <c r="F13" s="54">
        <f>SUM(F14:F20)</f>
        <v>27350.5</v>
      </c>
      <c r="G13" s="55"/>
      <c r="H13" s="55"/>
      <c r="I13" s="54">
        <f t="shared" si="1"/>
        <v>27350.5</v>
      </c>
      <c r="J13" s="23"/>
    </row>
    <row r="14" spans="1:12">
      <c r="A14" s="51" t="s">
        <v>12</v>
      </c>
      <c r="B14" s="43"/>
      <c r="C14" s="17"/>
      <c r="D14" s="17" t="s">
        <v>176</v>
      </c>
      <c r="E14" s="54"/>
      <c r="F14" s="55">
        <v>792.5</v>
      </c>
      <c r="G14" s="55"/>
      <c r="H14" s="55"/>
      <c r="I14" s="55">
        <f t="shared" si="1"/>
        <v>792.5</v>
      </c>
      <c r="J14" s="23"/>
      <c r="K14" s="61"/>
    </row>
    <row r="15" spans="1:12">
      <c r="A15" s="51" t="s">
        <v>12</v>
      </c>
      <c r="B15" s="43"/>
      <c r="C15" s="31"/>
      <c r="D15" s="31" t="s">
        <v>189</v>
      </c>
      <c r="E15" s="54"/>
      <c r="F15" s="55">
        <v>2167.5</v>
      </c>
      <c r="G15" s="55"/>
      <c r="H15" s="55"/>
      <c r="I15" s="55">
        <f t="shared" si="1"/>
        <v>2167.5</v>
      </c>
      <c r="J15" s="23"/>
    </row>
    <row r="16" spans="1:12" ht="37.5">
      <c r="A16" s="51" t="s">
        <v>12</v>
      </c>
      <c r="B16" s="43"/>
      <c r="C16" s="17"/>
      <c r="D16" s="17" t="s">
        <v>179</v>
      </c>
      <c r="E16" s="54"/>
      <c r="F16" s="55">
        <v>2590</v>
      </c>
      <c r="G16" s="55"/>
      <c r="H16" s="55"/>
      <c r="I16" s="55">
        <f t="shared" si="1"/>
        <v>2590</v>
      </c>
      <c r="J16" s="23"/>
    </row>
    <row r="17" spans="1:11" ht="56.25">
      <c r="A17" s="51" t="s">
        <v>12</v>
      </c>
      <c r="B17" s="43"/>
      <c r="C17" s="31"/>
      <c r="D17" s="31" t="s">
        <v>288</v>
      </c>
      <c r="E17" s="54"/>
      <c r="F17" s="55">
        <f>2680+8760.5</f>
        <v>11440.5</v>
      </c>
      <c r="G17" s="55"/>
      <c r="H17" s="55"/>
      <c r="I17" s="55">
        <f t="shared" si="1"/>
        <v>11440.5</v>
      </c>
      <c r="J17" s="31" t="s">
        <v>325</v>
      </c>
    </row>
    <row r="18" spans="1:11">
      <c r="A18" s="51" t="s">
        <v>12</v>
      </c>
      <c r="B18" s="43"/>
      <c r="C18" s="17"/>
      <c r="D18" s="17" t="s">
        <v>289</v>
      </c>
      <c r="E18" s="54"/>
      <c r="F18" s="55">
        <v>520</v>
      </c>
      <c r="G18" s="55"/>
      <c r="H18" s="55"/>
      <c r="I18" s="55">
        <f t="shared" si="1"/>
        <v>520</v>
      </c>
      <c r="J18" s="23"/>
    </row>
    <row r="19" spans="1:11">
      <c r="A19" s="51" t="s">
        <v>12</v>
      </c>
      <c r="B19" s="43"/>
      <c r="C19" s="31"/>
      <c r="D19" s="31" t="s">
        <v>186</v>
      </c>
      <c r="E19" s="54"/>
      <c r="F19" s="55">
        <v>6320</v>
      </c>
      <c r="G19" s="55"/>
      <c r="H19" s="55"/>
      <c r="I19" s="55">
        <f t="shared" si="1"/>
        <v>6320</v>
      </c>
      <c r="J19" s="23"/>
    </row>
    <row r="20" spans="1:11">
      <c r="A20" s="51" t="s">
        <v>12</v>
      </c>
      <c r="B20" s="43"/>
      <c r="C20" s="31"/>
      <c r="D20" s="31" t="s">
        <v>174</v>
      </c>
      <c r="E20" s="54"/>
      <c r="F20" s="55">
        <v>3520</v>
      </c>
      <c r="G20" s="55"/>
      <c r="H20" s="55"/>
      <c r="I20" s="55">
        <f t="shared" si="1"/>
        <v>3520</v>
      </c>
      <c r="J20" s="23"/>
    </row>
    <row r="21" spans="1:11" hidden="1">
      <c r="A21" s="51"/>
      <c r="B21" s="23" t="s">
        <v>317</v>
      </c>
      <c r="C21" s="23"/>
      <c r="D21" s="23"/>
      <c r="E21" s="54"/>
      <c r="F21" s="54"/>
      <c r="G21" s="54">
        <f t="shared" ref="G21" si="2">SUM(G22:G31)</f>
        <v>0</v>
      </c>
      <c r="H21" s="54"/>
      <c r="I21" s="54">
        <f t="shared" si="1"/>
        <v>0</v>
      </c>
      <c r="J21" s="23"/>
      <c r="K21" s="35"/>
    </row>
    <row r="22" spans="1:11" s="29" customFormat="1" ht="37.5" hidden="1">
      <c r="A22" s="51" t="s">
        <v>12</v>
      </c>
      <c r="B22" s="31" t="s">
        <v>199</v>
      </c>
      <c r="C22" s="31"/>
      <c r="D22" s="31"/>
      <c r="E22" s="55"/>
      <c r="F22" s="55">
        <v>239.6</v>
      </c>
      <c r="G22" s="55"/>
      <c r="H22" s="55"/>
      <c r="I22" s="54">
        <f t="shared" si="1"/>
        <v>239.6</v>
      </c>
      <c r="J22" s="31"/>
      <c r="K22" s="38"/>
    </row>
    <row r="23" spans="1:11" s="29" customFormat="1" ht="56.25" hidden="1">
      <c r="A23" s="51" t="s">
        <v>12</v>
      </c>
      <c r="B23" s="31" t="s">
        <v>200</v>
      </c>
      <c r="C23" s="31"/>
      <c r="D23" s="31"/>
      <c r="E23" s="55"/>
      <c r="F23" s="55">
        <v>1512.5</v>
      </c>
      <c r="G23" s="55"/>
      <c r="H23" s="55"/>
      <c r="I23" s="54">
        <f t="shared" si="1"/>
        <v>1512.5</v>
      </c>
      <c r="J23" s="31"/>
      <c r="K23" s="38"/>
    </row>
    <row r="24" spans="1:11" s="29" customFormat="1" ht="37.5" hidden="1">
      <c r="A24" s="51" t="s">
        <v>12</v>
      </c>
      <c r="B24" s="31" t="s">
        <v>201</v>
      </c>
      <c r="C24" s="31"/>
      <c r="D24" s="31"/>
      <c r="E24" s="55"/>
      <c r="F24" s="55">
        <v>345</v>
      </c>
      <c r="G24" s="55"/>
      <c r="H24" s="55"/>
      <c r="I24" s="54">
        <f t="shared" si="1"/>
        <v>345</v>
      </c>
      <c r="J24" s="31"/>
      <c r="K24" s="38"/>
    </row>
    <row r="25" spans="1:11" s="29" customFormat="1" ht="37.5" hidden="1">
      <c r="A25" s="51" t="s">
        <v>12</v>
      </c>
      <c r="B25" s="31" t="s">
        <v>203</v>
      </c>
      <c r="C25" s="31"/>
      <c r="D25" s="31"/>
      <c r="E25" s="55"/>
      <c r="F25" s="55">
        <v>602.5</v>
      </c>
      <c r="G25" s="55"/>
      <c r="H25" s="55"/>
      <c r="I25" s="54">
        <f t="shared" si="1"/>
        <v>602.5</v>
      </c>
      <c r="J25" s="31"/>
      <c r="K25" s="38"/>
    </row>
    <row r="26" spans="1:11" s="29" customFormat="1" ht="37.5" hidden="1">
      <c r="A26" s="51" t="s">
        <v>12</v>
      </c>
      <c r="B26" s="31" t="s">
        <v>206</v>
      </c>
      <c r="C26" s="31"/>
      <c r="D26" s="31"/>
      <c r="E26" s="55"/>
      <c r="F26" s="55">
        <v>542.5</v>
      </c>
      <c r="G26" s="55"/>
      <c r="H26" s="55"/>
      <c r="I26" s="54">
        <f t="shared" si="1"/>
        <v>542.5</v>
      </c>
      <c r="J26" s="31"/>
      <c r="K26" s="38"/>
    </row>
    <row r="27" spans="1:11" s="29" customFormat="1" ht="37.5" hidden="1">
      <c r="A27" s="51" t="s">
        <v>12</v>
      </c>
      <c r="B27" s="31" t="s">
        <v>212</v>
      </c>
      <c r="C27" s="31"/>
      <c r="D27" s="31"/>
      <c r="E27" s="55"/>
      <c r="F27" s="55">
        <v>1200</v>
      </c>
      <c r="G27" s="55"/>
      <c r="H27" s="55"/>
      <c r="I27" s="54">
        <f t="shared" si="1"/>
        <v>1200</v>
      </c>
      <c r="J27" s="31"/>
      <c r="K27" s="38"/>
    </row>
    <row r="28" spans="1:11" s="29" customFormat="1" ht="56.25" hidden="1">
      <c r="A28" s="51" t="s">
        <v>12</v>
      </c>
      <c r="B28" s="31" t="s">
        <v>213</v>
      </c>
      <c r="C28" s="31"/>
      <c r="D28" s="31"/>
      <c r="E28" s="55"/>
      <c r="F28" s="55">
        <v>1794.482</v>
      </c>
      <c r="G28" s="55"/>
      <c r="H28" s="55"/>
      <c r="I28" s="54">
        <f t="shared" si="1"/>
        <v>1794.482</v>
      </c>
      <c r="J28" s="31"/>
      <c r="K28" s="38"/>
    </row>
    <row r="29" spans="1:11" s="29" customFormat="1" ht="56.25" hidden="1">
      <c r="A29" s="51" t="s">
        <v>12</v>
      </c>
      <c r="B29" s="31" t="s">
        <v>214</v>
      </c>
      <c r="C29" s="31"/>
      <c r="D29" s="31"/>
      <c r="E29" s="55"/>
      <c r="F29" s="55">
        <v>1144.3</v>
      </c>
      <c r="G29" s="55"/>
      <c r="H29" s="55"/>
      <c r="I29" s="54">
        <f t="shared" si="1"/>
        <v>1144.3</v>
      </c>
      <c r="J29" s="31"/>
      <c r="K29" s="38"/>
    </row>
    <row r="30" spans="1:11" s="29" customFormat="1" ht="56.25" hidden="1">
      <c r="A30" s="51" t="s">
        <v>12</v>
      </c>
      <c r="B30" s="31" t="s">
        <v>215</v>
      </c>
      <c r="C30" s="31"/>
      <c r="D30" s="31"/>
      <c r="E30" s="55"/>
      <c r="F30" s="55">
        <v>1377.9829999999997</v>
      </c>
      <c r="G30" s="55"/>
      <c r="H30" s="55"/>
      <c r="I30" s="54">
        <f t="shared" si="1"/>
        <v>1377.9829999999997</v>
      </c>
      <c r="J30" s="31"/>
      <c r="K30" s="38"/>
    </row>
    <row r="31" spans="1:11" s="29" customFormat="1" ht="37.5" hidden="1">
      <c r="A31" s="51" t="s">
        <v>12</v>
      </c>
      <c r="B31" s="31" t="s">
        <v>202</v>
      </c>
      <c r="C31" s="31"/>
      <c r="D31" s="31"/>
      <c r="E31" s="55"/>
      <c r="F31" s="55">
        <v>1.635</v>
      </c>
      <c r="G31" s="55"/>
      <c r="H31" s="55"/>
      <c r="I31" s="54">
        <f t="shared" si="1"/>
        <v>1.635</v>
      </c>
      <c r="J31" s="31"/>
      <c r="K31" s="38"/>
    </row>
    <row r="32" spans="1:11" ht="93.75">
      <c r="A32" s="51">
        <v>2</v>
      </c>
      <c r="B32" s="43"/>
      <c r="C32" s="23" t="s">
        <v>28</v>
      </c>
      <c r="D32" s="23"/>
      <c r="E32" s="54">
        <v>13290</v>
      </c>
      <c r="F32" s="54"/>
      <c r="G32" s="55"/>
      <c r="H32" s="54">
        <f>-E32+40</f>
        <v>-13250</v>
      </c>
      <c r="I32" s="54">
        <f t="shared" si="1"/>
        <v>40</v>
      </c>
      <c r="J32" s="24" t="s">
        <v>335</v>
      </c>
      <c r="K32" s="35"/>
    </row>
    <row r="33" spans="1:11">
      <c r="A33" s="51" t="s">
        <v>41</v>
      </c>
      <c r="B33" s="43"/>
      <c r="C33" s="23"/>
      <c r="D33" s="23" t="s">
        <v>42</v>
      </c>
      <c r="E33" s="54"/>
      <c r="F33" s="54">
        <f>SUM(F34:F38)</f>
        <v>13250</v>
      </c>
      <c r="G33" s="55"/>
      <c r="H33" s="54"/>
      <c r="I33" s="54">
        <f t="shared" si="1"/>
        <v>13250</v>
      </c>
      <c r="J33" s="23"/>
      <c r="K33" s="35"/>
    </row>
    <row r="34" spans="1:11">
      <c r="A34" s="51" t="s">
        <v>12</v>
      </c>
      <c r="B34" s="43"/>
      <c r="C34" s="31"/>
      <c r="D34" s="31" t="s">
        <v>291</v>
      </c>
      <c r="E34" s="54"/>
      <c r="F34" s="55">
        <v>2760</v>
      </c>
      <c r="G34" s="55"/>
      <c r="H34" s="55"/>
      <c r="I34" s="55">
        <f t="shared" si="1"/>
        <v>2760</v>
      </c>
      <c r="J34" s="23"/>
      <c r="K34" s="35"/>
    </row>
    <row r="35" spans="1:11">
      <c r="A35" s="51" t="s">
        <v>12</v>
      </c>
      <c r="B35" s="43"/>
      <c r="C35" s="17"/>
      <c r="D35" s="17" t="s">
        <v>292</v>
      </c>
      <c r="E35" s="54"/>
      <c r="F35" s="55">
        <v>2730</v>
      </c>
      <c r="G35" s="55"/>
      <c r="H35" s="55"/>
      <c r="I35" s="55">
        <f t="shared" si="1"/>
        <v>2730</v>
      </c>
      <c r="J35" s="23"/>
      <c r="K35" s="35"/>
    </row>
    <row r="36" spans="1:11">
      <c r="A36" s="51" t="s">
        <v>12</v>
      </c>
      <c r="B36" s="43"/>
      <c r="C36" s="39"/>
      <c r="D36" s="39" t="s">
        <v>293</v>
      </c>
      <c r="E36" s="54"/>
      <c r="F36" s="55">
        <v>5480</v>
      </c>
      <c r="G36" s="55"/>
      <c r="H36" s="55"/>
      <c r="I36" s="55">
        <f t="shared" si="1"/>
        <v>5480</v>
      </c>
      <c r="J36" s="23"/>
      <c r="K36" s="35"/>
    </row>
    <row r="37" spans="1:11">
      <c r="A37" s="51" t="s">
        <v>12</v>
      </c>
      <c r="B37" s="43"/>
      <c r="C37" s="39"/>
      <c r="D37" s="39" t="s">
        <v>294</v>
      </c>
      <c r="E37" s="54"/>
      <c r="F37" s="55">
        <v>0</v>
      </c>
      <c r="G37" s="55"/>
      <c r="H37" s="55"/>
      <c r="I37" s="55">
        <f t="shared" si="1"/>
        <v>0</v>
      </c>
      <c r="J37" s="23"/>
      <c r="K37" s="35"/>
    </row>
    <row r="38" spans="1:11" ht="37.5">
      <c r="A38" s="51" t="s">
        <v>12</v>
      </c>
      <c r="B38" s="43"/>
      <c r="C38" s="39"/>
      <c r="D38" s="39" t="s">
        <v>295</v>
      </c>
      <c r="E38" s="54"/>
      <c r="F38" s="55">
        <f>2200+80</f>
        <v>2280</v>
      </c>
      <c r="G38" s="55"/>
      <c r="H38" s="55"/>
      <c r="I38" s="55">
        <f t="shared" si="1"/>
        <v>2280</v>
      </c>
      <c r="J38" s="31" t="s">
        <v>326</v>
      </c>
      <c r="K38" s="35"/>
    </row>
    <row r="39" spans="1:11" hidden="1">
      <c r="A39" s="51" t="s">
        <v>41</v>
      </c>
      <c r="B39" s="23" t="s">
        <v>317</v>
      </c>
      <c r="C39" s="23"/>
      <c r="D39" s="23"/>
      <c r="E39" s="54"/>
      <c r="F39" s="54"/>
      <c r="G39" s="55"/>
      <c r="H39" s="55"/>
      <c r="I39" s="54">
        <f t="shared" si="1"/>
        <v>0</v>
      </c>
      <c r="J39" s="23"/>
      <c r="K39" s="35"/>
    </row>
    <row r="40" spans="1:11" s="29" customFormat="1" ht="56.25" hidden="1">
      <c r="A40" s="26"/>
      <c r="B40" s="17" t="s">
        <v>65</v>
      </c>
      <c r="C40" s="17"/>
      <c r="D40" s="17"/>
      <c r="E40" s="55"/>
      <c r="F40" s="55">
        <v>80</v>
      </c>
      <c r="G40" s="55"/>
      <c r="H40" s="55"/>
      <c r="I40" s="54">
        <f t="shared" si="1"/>
        <v>80</v>
      </c>
      <c r="J40" s="31"/>
      <c r="K40" s="38"/>
    </row>
    <row r="41" spans="1:11">
      <c r="A41" s="51">
        <v>3</v>
      </c>
      <c r="B41" s="43"/>
      <c r="C41" s="23" t="s">
        <v>30</v>
      </c>
      <c r="D41" s="23"/>
      <c r="E41" s="54">
        <v>4634</v>
      </c>
      <c r="F41" s="54"/>
      <c r="G41" s="55"/>
      <c r="H41" s="54">
        <f>-E41</f>
        <v>-4634</v>
      </c>
      <c r="I41" s="54">
        <f t="shared" si="1"/>
        <v>0</v>
      </c>
      <c r="J41" s="23"/>
      <c r="K41" s="35"/>
    </row>
    <row r="42" spans="1:11">
      <c r="A42" s="51" t="s">
        <v>41</v>
      </c>
      <c r="B42" s="43"/>
      <c r="C42" s="23"/>
      <c r="D42" s="23" t="s">
        <v>42</v>
      </c>
      <c r="E42" s="54"/>
      <c r="F42" s="54">
        <f>F43</f>
        <v>4634</v>
      </c>
      <c r="G42" s="55"/>
      <c r="H42" s="55"/>
      <c r="I42" s="54">
        <f t="shared" si="1"/>
        <v>4634</v>
      </c>
      <c r="J42" s="23"/>
      <c r="K42" s="35"/>
    </row>
    <row r="43" spans="1:11" s="29" customFormat="1">
      <c r="A43" s="51" t="s">
        <v>12</v>
      </c>
      <c r="B43" s="47"/>
      <c r="C43" s="14"/>
      <c r="D43" s="14" t="s">
        <v>296</v>
      </c>
      <c r="E43" s="55"/>
      <c r="F43" s="63">
        <f>2120+2514</f>
        <v>4634</v>
      </c>
      <c r="G43" s="55"/>
      <c r="H43" s="55"/>
      <c r="I43" s="55">
        <f t="shared" si="1"/>
        <v>4634</v>
      </c>
      <c r="J43" s="31"/>
      <c r="K43" s="38"/>
    </row>
    <row r="44" spans="1:11" s="29" customFormat="1" ht="37.5" hidden="1">
      <c r="A44" s="51" t="s">
        <v>12</v>
      </c>
      <c r="B44" s="24" t="s">
        <v>165</v>
      </c>
      <c r="C44" s="24"/>
      <c r="D44" s="24"/>
      <c r="E44" s="55"/>
      <c r="F44" s="55">
        <v>2514</v>
      </c>
      <c r="G44" s="55"/>
      <c r="H44" s="55"/>
      <c r="I44" s="54">
        <f t="shared" si="1"/>
        <v>2514</v>
      </c>
      <c r="J44" s="31"/>
      <c r="K44" s="38"/>
    </row>
    <row r="45" spans="1:11">
      <c r="A45" s="51">
        <v>4</v>
      </c>
      <c r="B45" s="43"/>
      <c r="C45" s="23" t="s">
        <v>31</v>
      </c>
      <c r="D45" s="23"/>
      <c r="E45" s="54">
        <v>2557</v>
      </c>
      <c r="F45" s="54"/>
      <c r="G45" s="55"/>
      <c r="H45" s="54">
        <f>-E45</f>
        <v>-2557</v>
      </c>
      <c r="I45" s="54">
        <f t="shared" si="1"/>
        <v>0</v>
      </c>
      <c r="J45" s="23"/>
      <c r="K45" s="35"/>
    </row>
    <row r="46" spans="1:11">
      <c r="A46" s="51" t="s">
        <v>41</v>
      </c>
      <c r="B46" s="43"/>
      <c r="C46" s="23"/>
      <c r="D46" s="23" t="s">
        <v>42</v>
      </c>
      <c r="E46" s="54"/>
      <c r="F46" s="54">
        <f>F47+F48</f>
        <v>2557</v>
      </c>
      <c r="G46" s="55"/>
      <c r="H46" s="55"/>
      <c r="I46" s="54">
        <f t="shared" si="1"/>
        <v>2557</v>
      </c>
      <c r="J46" s="23"/>
      <c r="K46" s="35"/>
    </row>
    <row r="47" spans="1:11">
      <c r="A47" s="51" t="s">
        <v>12</v>
      </c>
      <c r="B47" s="43"/>
      <c r="C47" s="31"/>
      <c r="D47" s="31" t="s">
        <v>297</v>
      </c>
      <c r="E47" s="54"/>
      <c r="F47" s="55">
        <v>743</v>
      </c>
      <c r="G47" s="55"/>
      <c r="H47" s="55"/>
      <c r="I47" s="54">
        <f t="shared" si="1"/>
        <v>743</v>
      </c>
      <c r="J47" s="23"/>
      <c r="K47" s="35"/>
    </row>
    <row r="48" spans="1:11" ht="60.75" customHeight="1">
      <c r="A48" s="51" t="s">
        <v>41</v>
      </c>
      <c r="B48" s="23"/>
      <c r="C48" s="23"/>
      <c r="D48" s="31" t="s">
        <v>327</v>
      </c>
      <c r="E48" s="54"/>
      <c r="F48" s="55">
        <f>SUM(F49:F51)</f>
        <v>1814</v>
      </c>
      <c r="G48" s="55"/>
      <c r="H48" s="55"/>
      <c r="I48" s="55">
        <f t="shared" si="1"/>
        <v>1814</v>
      </c>
      <c r="J48" s="31" t="s">
        <v>328</v>
      </c>
      <c r="K48" s="35"/>
    </row>
    <row r="49" spans="1:12" s="29" customFormat="1" ht="75" hidden="1">
      <c r="A49" s="51" t="s">
        <v>12</v>
      </c>
      <c r="B49" s="45" t="s">
        <v>133</v>
      </c>
      <c r="C49" s="45"/>
      <c r="D49" s="45"/>
      <c r="E49" s="55"/>
      <c r="F49" s="55">
        <v>301</v>
      </c>
      <c r="G49" s="55"/>
      <c r="H49" s="55"/>
      <c r="I49" s="54">
        <f t="shared" si="1"/>
        <v>301</v>
      </c>
      <c r="J49" s="31"/>
      <c r="K49" s="38"/>
    </row>
    <row r="50" spans="1:12" s="29" customFormat="1" ht="93.75" hidden="1">
      <c r="A50" s="51" t="s">
        <v>12</v>
      </c>
      <c r="B50" s="45" t="s">
        <v>282</v>
      </c>
      <c r="C50" s="45"/>
      <c r="D50" s="45"/>
      <c r="E50" s="55"/>
      <c r="F50" s="55">
        <v>770</v>
      </c>
      <c r="G50" s="55"/>
      <c r="H50" s="55"/>
      <c r="I50" s="54">
        <f t="shared" si="1"/>
        <v>770</v>
      </c>
      <c r="J50" s="31"/>
      <c r="K50" s="38"/>
    </row>
    <row r="51" spans="1:12" s="29" customFormat="1" ht="93.75" hidden="1">
      <c r="A51" s="51" t="s">
        <v>12</v>
      </c>
      <c r="B51" s="45" t="s">
        <v>283</v>
      </c>
      <c r="C51" s="45"/>
      <c r="D51" s="45"/>
      <c r="E51" s="55"/>
      <c r="F51" s="55">
        <v>743</v>
      </c>
      <c r="G51" s="55"/>
      <c r="H51" s="55"/>
      <c r="I51" s="54">
        <f t="shared" si="1"/>
        <v>743</v>
      </c>
      <c r="J51" s="31"/>
      <c r="K51" s="38"/>
    </row>
    <row r="52" spans="1:12" ht="56.25">
      <c r="A52" s="51" t="s">
        <v>8</v>
      </c>
      <c r="B52" s="23" t="s">
        <v>9</v>
      </c>
      <c r="C52" s="23"/>
      <c r="D52" s="23"/>
      <c r="E52" s="54">
        <f>E53+E54+E56+E57+E61+E62</f>
        <v>20908</v>
      </c>
      <c r="F52" s="54">
        <f>F53+F54+F56+F57+F61+F62</f>
        <v>20908</v>
      </c>
      <c r="G52" s="54">
        <f>G57</f>
        <v>742</v>
      </c>
      <c r="H52" s="54">
        <f>SUM(H53:H62)</f>
        <v>-21650</v>
      </c>
      <c r="I52" s="54">
        <f>I54+I57+I62</f>
        <v>21650</v>
      </c>
      <c r="J52" s="23"/>
      <c r="L52" s="48"/>
    </row>
    <row r="53" spans="1:12">
      <c r="A53" s="51">
        <v>1</v>
      </c>
      <c r="B53" s="43"/>
      <c r="C53" s="23" t="s">
        <v>27</v>
      </c>
      <c r="D53" s="23"/>
      <c r="E53" s="54">
        <v>13197</v>
      </c>
      <c r="F53" s="54"/>
      <c r="G53" s="55"/>
      <c r="H53" s="55">
        <f>-E53</f>
        <v>-13197</v>
      </c>
      <c r="I53" s="54">
        <f t="shared" si="1"/>
        <v>0</v>
      </c>
      <c r="J53" s="23"/>
      <c r="L53" s="48"/>
    </row>
    <row r="54" spans="1:12" ht="56.25">
      <c r="A54" s="51" t="s">
        <v>41</v>
      </c>
      <c r="B54" s="23"/>
      <c r="C54" s="23"/>
      <c r="D54" s="31" t="s">
        <v>288</v>
      </c>
      <c r="E54" s="54"/>
      <c r="F54" s="54">
        <f>F55</f>
        <v>13197</v>
      </c>
      <c r="G54" s="55"/>
      <c r="H54" s="55"/>
      <c r="I54" s="54">
        <f t="shared" si="1"/>
        <v>13197</v>
      </c>
      <c r="J54" s="31" t="s">
        <v>329</v>
      </c>
      <c r="L54" s="48"/>
    </row>
    <row r="55" spans="1:12" s="29" customFormat="1" ht="37.5" hidden="1">
      <c r="A55" s="51" t="s">
        <v>12</v>
      </c>
      <c r="B55" s="31" t="s">
        <v>217</v>
      </c>
      <c r="C55" s="31"/>
      <c r="D55" s="31"/>
      <c r="E55" s="55"/>
      <c r="F55" s="64">
        <v>13197</v>
      </c>
      <c r="G55" s="55"/>
      <c r="H55" s="55"/>
      <c r="I55" s="54">
        <f t="shared" si="1"/>
        <v>13197</v>
      </c>
      <c r="J55" s="31"/>
      <c r="L55" s="46"/>
    </row>
    <row r="56" spans="1:12">
      <c r="A56" s="51">
        <v>2</v>
      </c>
      <c r="B56" s="43"/>
      <c r="C56" s="23" t="s">
        <v>28</v>
      </c>
      <c r="D56" s="23"/>
      <c r="E56" s="54">
        <v>7119</v>
      </c>
      <c r="F56" s="54"/>
      <c r="G56" s="54">
        <v>742</v>
      </c>
      <c r="H56" s="54">
        <f>-E56-G56</f>
        <v>-7861</v>
      </c>
      <c r="I56" s="54">
        <f t="shared" si="1"/>
        <v>0</v>
      </c>
      <c r="J56" s="23"/>
      <c r="L56" s="48"/>
    </row>
    <row r="57" spans="1:12" ht="56.25">
      <c r="A57" s="51" t="s">
        <v>41</v>
      </c>
      <c r="B57" s="23"/>
      <c r="C57" s="23"/>
      <c r="D57" s="39" t="s">
        <v>295</v>
      </c>
      <c r="E57" s="54"/>
      <c r="F57" s="55">
        <f>SUM(F58:F60)</f>
        <v>7119</v>
      </c>
      <c r="G57" s="55">
        <f>SUM(G58:G60)</f>
        <v>742</v>
      </c>
      <c r="H57" s="55"/>
      <c r="I57" s="54">
        <f t="shared" si="1"/>
        <v>7861</v>
      </c>
      <c r="J57" s="31" t="s">
        <v>330</v>
      </c>
      <c r="L57" s="48"/>
    </row>
    <row r="58" spans="1:12" s="29" customFormat="1" ht="37.5" hidden="1">
      <c r="A58" s="51" t="s">
        <v>12</v>
      </c>
      <c r="B58" s="31" t="s">
        <v>67</v>
      </c>
      <c r="C58" s="31"/>
      <c r="D58" s="31"/>
      <c r="E58" s="55"/>
      <c r="F58" s="55">
        <v>2513</v>
      </c>
      <c r="G58" s="57">
        <v>184</v>
      </c>
      <c r="H58" s="57"/>
      <c r="I58" s="54">
        <f t="shared" si="1"/>
        <v>2697</v>
      </c>
      <c r="J58" s="31"/>
      <c r="L58" s="46"/>
    </row>
    <row r="59" spans="1:12" s="29" customFormat="1" ht="37.5" hidden="1">
      <c r="A59" s="51" t="s">
        <v>12</v>
      </c>
      <c r="B59" s="31" t="s">
        <v>68</v>
      </c>
      <c r="C59" s="31"/>
      <c r="D59" s="31"/>
      <c r="E59" s="55"/>
      <c r="F59" s="55">
        <v>2000</v>
      </c>
      <c r="G59" s="55">
        <v>558</v>
      </c>
      <c r="H59" s="55"/>
      <c r="I59" s="54">
        <f t="shared" si="1"/>
        <v>2558</v>
      </c>
      <c r="J59" s="31"/>
      <c r="L59" s="46"/>
    </row>
    <row r="60" spans="1:12" s="29" customFormat="1" hidden="1">
      <c r="A60" s="51" t="s">
        <v>12</v>
      </c>
      <c r="B60" s="31" t="s">
        <v>69</v>
      </c>
      <c r="C60" s="31"/>
      <c r="D60" s="31"/>
      <c r="E60" s="55"/>
      <c r="F60" s="55">
        <v>2606</v>
      </c>
      <c r="G60" s="57"/>
      <c r="H60" s="57"/>
      <c r="I60" s="54">
        <f t="shared" si="1"/>
        <v>2606</v>
      </c>
      <c r="J60" s="31"/>
      <c r="L60" s="46"/>
    </row>
    <row r="61" spans="1:12">
      <c r="A61" s="51">
        <v>3</v>
      </c>
      <c r="B61" s="43"/>
      <c r="C61" s="23" t="s">
        <v>31</v>
      </c>
      <c r="D61" s="23"/>
      <c r="E61" s="54">
        <v>592</v>
      </c>
      <c r="F61" s="54"/>
      <c r="G61" s="56"/>
      <c r="H61" s="56">
        <f>-E61</f>
        <v>-592</v>
      </c>
      <c r="I61" s="54">
        <f t="shared" si="1"/>
        <v>0</v>
      </c>
      <c r="J61" s="23"/>
      <c r="L61" s="48"/>
    </row>
    <row r="62" spans="1:12" ht="37.5">
      <c r="A62" s="51" t="s">
        <v>41</v>
      </c>
      <c r="B62" s="23"/>
      <c r="C62" s="23"/>
      <c r="D62" s="31" t="s">
        <v>327</v>
      </c>
      <c r="E62" s="54"/>
      <c r="F62" s="55">
        <f>SUM(F63:F64)</f>
        <v>592</v>
      </c>
      <c r="G62" s="57"/>
      <c r="H62" s="57"/>
      <c r="I62" s="54">
        <f t="shared" si="1"/>
        <v>592</v>
      </c>
      <c r="J62" s="31" t="s">
        <v>331</v>
      </c>
      <c r="L62" s="48"/>
    </row>
    <row r="63" spans="1:12" s="29" customFormat="1" ht="75" hidden="1">
      <c r="A63" s="51" t="s">
        <v>12</v>
      </c>
      <c r="B63" s="31" t="s">
        <v>140</v>
      </c>
      <c r="C63" s="31"/>
      <c r="D63" s="31"/>
      <c r="E63" s="55"/>
      <c r="F63" s="55">
        <v>92</v>
      </c>
      <c r="G63" s="57"/>
      <c r="H63" s="57"/>
      <c r="I63" s="54">
        <f t="shared" si="1"/>
        <v>92</v>
      </c>
      <c r="J63" s="31"/>
      <c r="L63" s="46"/>
    </row>
    <row r="64" spans="1:12" s="29" customFormat="1" ht="75" hidden="1">
      <c r="A64" s="51" t="s">
        <v>12</v>
      </c>
      <c r="B64" s="31" t="s">
        <v>141</v>
      </c>
      <c r="C64" s="31"/>
      <c r="D64" s="31"/>
      <c r="E64" s="55"/>
      <c r="F64" s="55">
        <v>500</v>
      </c>
      <c r="G64" s="57"/>
      <c r="H64" s="57"/>
      <c r="I64" s="54">
        <f t="shared" si="1"/>
        <v>500</v>
      </c>
      <c r="J64" s="31"/>
      <c r="L64" s="46"/>
    </row>
    <row r="65" spans="1:12" ht="112.5">
      <c r="A65" s="51" t="s">
        <v>10</v>
      </c>
      <c r="B65" s="23" t="s">
        <v>11</v>
      </c>
      <c r="C65" s="23"/>
      <c r="D65" s="23"/>
      <c r="E65" s="54">
        <f>E66</f>
        <v>51427.5</v>
      </c>
      <c r="F65" s="54">
        <f t="shared" ref="F65:I65" si="3">F66</f>
        <v>51427.5</v>
      </c>
      <c r="G65" s="54">
        <f t="shared" si="3"/>
        <v>44873.999799999998</v>
      </c>
      <c r="H65" s="54">
        <f t="shared" si="3"/>
        <v>-96301.5</v>
      </c>
      <c r="I65" s="54">
        <f t="shared" si="3"/>
        <v>96301.499599999996</v>
      </c>
      <c r="J65" s="18"/>
      <c r="L65" s="48"/>
    </row>
    <row r="66" spans="1:12" ht="93.75">
      <c r="A66" s="51">
        <v>1</v>
      </c>
      <c r="B66" s="23" t="s">
        <v>13</v>
      </c>
      <c r="C66" s="23"/>
      <c r="D66" s="23"/>
      <c r="E66" s="54">
        <f>E67+E68+E81+E82+E121+E122+E124+E125+E128+E127</f>
        <v>51427.5</v>
      </c>
      <c r="F66" s="54">
        <f t="shared" ref="F66:I66" si="4">F67+F68+F81+F82+F121+F122+F124+F125+F128+F127</f>
        <v>51427.5</v>
      </c>
      <c r="G66" s="54">
        <f>(G67+G68+G81+G82+G121+G122+G124+G125+G128+G127)/2</f>
        <v>44873.999799999998</v>
      </c>
      <c r="H66" s="54">
        <f t="shared" si="4"/>
        <v>-96301.5</v>
      </c>
      <c r="I66" s="54">
        <f t="shared" si="4"/>
        <v>96301.499599999996</v>
      </c>
      <c r="J66" s="33"/>
    </row>
    <row r="67" spans="1:12" ht="19.5">
      <c r="A67" s="51" t="s">
        <v>286</v>
      </c>
      <c r="B67" s="43"/>
      <c r="C67" s="23" t="s">
        <v>27</v>
      </c>
      <c r="D67" s="23"/>
      <c r="E67" s="54">
        <v>28039.5</v>
      </c>
      <c r="F67" s="54"/>
      <c r="G67" s="56">
        <v>18911</v>
      </c>
      <c r="H67" s="56">
        <f>-E67-G67</f>
        <v>-46950.5</v>
      </c>
      <c r="I67" s="54">
        <f t="shared" si="1"/>
        <v>0</v>
      </c>
      <c r="J67" s="21"/>
      <c r="K67" s="48"/>
      <c r="L67" s="48"/>
    </row>
    <row r="68" spans="1:12" ht="19.5">
      <c r="A68" s="51" t="s">
        <v>41</v>
      </c>
      <c r="B68" s="43"/>
      <c r="C68" s="23"/>
      <c r="D68" s="23" t="s">
        <v>42</v>
      </c>
      <c r="E68" s="54"/>
      <c r="F68" s="54">
        <f>SUM(F69:F75)</f>
        <v>28039.5</v>
      </c>
      <c r="G68" s="56">
        <f>SUM(G69:G75)</f>
        <v>18910.999599999999</v>
      </c>
      <c r="H68" s="56"/>
      <c r="I68" s="54">
        <f t="shared" si="1"/>
        <v>46950.499599999996</v>
      </c>
      <c r="J68" s="21"/>
      <c r="K68" s="48"/>
      <c r="L68" s="48"/>
    </row>
    <row r="69" spans="1:12" ht="19.5">
      <c r="A69" s="51" t="s">
        <v>12</v>
      </c>
      <c r="B69" s="43"/>
      <c r="C69" s="31"/>
      <c r="D69" s="31" t="s">
        <v>174</v>
      </c>
      <c r="E69" s="54"/>
      <c r="F69" s="55">
        <v>4910</v>
      </c>
      <c r="G69" s="57">
        <v>1182</v>
      </c>
      <c r="H69" s="57"/>
      <c r="I69" s="55">
        <f t="shared" si="1"/>
        <v>6092</v>
      </c>
      <c r="J69" s="21"/>
      <c r="K69" s="48"/>
      <c r="L69" s="48"/>
    </row>
    <row r="70" spans="1:12" ht="19.5">
      <c r="A70" s="51" t="s">
        <v>12</v>
      </c>
      <c r="B70" s="43"/>
      <c r="C70" s="31"/>
      <c r="D70" s="31" t="s">
        <v>176</v>
      </c>
      <c r="E70" s="54"/>
      <c r="F70" s="55">
        <v>3801.5239999999999</v>
      </c>
      <c r="G70" s="57">
        <v>550</v>
      </c>
      <c r="H70" s="57"/>
      <c r="I70" s="55">
        <f t="shared" si="1"/>
        <v>4351.5239999999994</v>
      </c>
      <c r="J70" s="21"/>
      <c r="K70" s="48"/>
      <c r="L70" s="48"/>
    </row>
    <row r="71" spans="1:12" ht="37.5">
      <c r="A71" s="51" t="s">
        <v>12</v>
      </c>
      <c r="B71" s="43"/>
      <c r="C71" s="31"/>
      <c r="D71" s="31" t="s">
        <v>179</v>
      </c>
      <c r="E71" s="54"/>
      <c r="F71" s="55">
        <v>3213</v>
      </c>
      <c r="G71" s="57">
        <v>1680.0250000000001</v>
      </c>
      <c r="H71" s="57"/>
      <c r="I71" s="55">
        <f t="shared" si="1"/>
        <v>4893.0249999999996</v>
      </c>
      <c r="J71" s="21"/>
      <c r="K71" s="48"/>
      <c r="L71" s="48"/>
    </row>
    <row r="72" spans="1:12" ht="19.5">
      <c r="A72" s="51" t="s">
        <v>12</v>
      </c>
      <c r="B72" s="43"/>
      <c r="C72" s="31"/>
      <c r="D72" s="31" t="s">
        <v>189</v>
      </c>
      <c r="E72" s="54"/>
      <c r="F72" s="55">
        <v>2307</v>
      </c>
      <c r="G72" s="57">
        <v>564</v>
      </c>
      <c r="H72" s="57"/>
      <c r="I72" s="55">
        <f t="shared" si="1"/>
        <v>2871</v>
      </c>
      <c r="J72" s="21"/>
      <c r="K72" s="48"/>
      <c r="L72" s="48"/>
    </row>
    <row r="73" spans="1:12" ht="131.25">
      <c r="A73" s="51" t="s">
        <v>12</v>
      </c>
      <c r="B73" s="43"/>
      <c r="C73" s="31"/>
      <c r="D73" s="31" t="s">
        <v>288</v>
      </c>
      <c r="E73" s="54"/>
      <c r="F73" s="55">
        <f>2273.604+5929.372</f>
        <v>8202.9760000000006</v>
      </c>
      <c r="G73" s="59">
        <f>4285.9186+6471.056</f>
        <v>10756.9746</v>
      </c>
      <c r="H73" s="59"/>
      <c r="I73" s="55">
        <f t="shared" si="1"/>
        <v>18959.9506</v>
      </c>
      <c r="J73" s="31" t="s">
        <v>332</v>
      </c>
      <c r="K73" s="48"/>
      <c r="L73" s="48"/>
    </row>
    <row r="74" spans="1:12" ht="19.5">
      <c r="A74" s="51" t="s">
        <v>12</v>
      </c>
      <c r="B74" s="43"/>
      <c r="C74" s="31"/>
      <c r="D74" s="31" t="s">
        <v>289</v>
      </c>
      <c r="E74" s="54"/>
      <c r="F74" s="55">
        <v>256</v>
      </c>
      <c r="G74" s="57"/>
      <c r="H74" s="57"/>
      <c r="I74" s="55">
        <f t="shared" si="1"/>
        <v>256</v>
      </c>
      <c r="J74" s="21"/>
      <c r="K74" s="48"/>
      <c r="L74" s="48"/>
    </row>
    <row r="75" spans="1:12" ht="19.5">
      <c r="A75" s="51" t="s">
        <v>12</v>
      </c>
      <c r="B75" s="43"/>
      <c r="C75" s="31"/>
      <c r="D75" s="31" t="s">
        <v>186</v>
      </c>
      <c r="E75" s="54"/>
      <c r="F75" s="55">
        <v>5349</v>
      </c>
      <c r="G75" s="57">
        <v>4178</v>
      </c>
      <c r="H75" s="57"/>
      <c r="I75" s="55">
        <f t="shared" si="1"/>
        <v>9527</v>
      </c>
      <c r="J75" s="21"/>
      <c r="K75" s="48"/>
      <c r="L75" s="48"/>
    </row>
    <row r="76" spans="1:12" hidden="1">
      <c r="A76" s="51" t="s">
        <v>41</v>
      </c>
      <c r="B76" s="23" t="s">
        <v>317</v>
      </c>
      <c r="C76" s="23"/>
      <c r="D76" s="23"/>
      <c r="E76" s="54"/>
      <c r="F76" s="54"/>
      <c r="G76" s="78"/>
      <c r="H76" s="78"/>
      <c r="I76" s="54">
        <f t="shared" ref="I76:I139" si="5">E76+F76+G76+H76</f>
        <v>0</v>
      </c>
      <c r="J76" s="23"/>
      <c r="K76" s="48"/>
      <c r="L76" s="48"/>
    </row>
    <row r="77" spans="1:12" ht="56.25" hidden="1">
      <c r="A77" s="51" t="s">
        <v>12</v>
      </c>
      <c r="B77" s="31" t="s">
        <v>219</v>
      </c>
      <c r="C77" s="31"/>
      <c r="D77" s="31"/>
      <c r="E77" s="54"/>
      <c r="F77" s="55">
        <v>0.87199999999999989</v>
      </c>
      <c r="G77" s="57"/>
      <c r="H77" s="57"/>
      <c r="I77" s="54">
        <f t="shared" si="5"/>
        <v>0.87199999999999989</v>
      </c>
      <c r="J77" s="21"/>
      <c r="K77" s="48"/>
      <c r="L77" s="48"/>
    </row>
    <row r="78" spans="1:12" ht="56.25" hidden="1">
      <c r="A78" s="51" t="s">
        <v>12</v>
      </c>
      <c r="B78" s="31" t="s">
        <v>227</v>
      </c>
      <c r="C78" s="31"/>
      <c r="D78" s="31"/>
      <c r="E78" s="54"/>
      <c r="F78" s="55">
        <v>1700</v>
      </c>
      <c r="G78" s="57">
        <v>2500</v>
      </c>
      <c r="H78" s="57"/>
      <c r="I78" s="54">
        <f t="shared" si="5"/>
        <v>4200</v>
      </c>
      <c r="J78" s="21"/>
      <c r="K78" s="48"/>
      <c r="L78" s="48"/>
    </row>
    <row r="79" spans="1:12" ht="56.25" hidden="1">
      <c r="A79" s="51" t="s">
        <v>12</v>
      </c>
      <c r="B79" s="31" t="s">
        <v>230</v>
      </c>
      <c r="C79" s="31"/>
      <c r="D79" s="31"/>
      <c r="E79" s="54"/>
      <c r="F79" s="55">
        <v>1800</v>
      </c>
      <c r="G79" s="57"/>
      <c r="H79" s="57"/>
      <c r="I79" s="54">
        <f t="shared" si="5"/>
        <v>1800</v>
      </c>
      <c r="J79" s="21"/>
      <c r="K79" s="48"/>
      <c r="L79" s="48"/>
    </row>
    <row r="80" spans="1:12" ht="75" hidden="1">
      <c r="A80" s="51" t="s">
        <v>12</v>
      </c>
      <c r="B80" s="31" t="s">
        <v>231</v>
      </c>
      <c r="C80" s="31"/>
      <c r="D80" s="31"/>
      <c r="E80" s="54"/>
      <c r="F80" s="55">
        <v>2428.5</v>
      </c>
      <c r="G80" s="57">
        <v>3971.0559999999996</v>
      </c>
      <c r="H80" s="57"/>
      <c r="I80" s="54">
        <f t="shared" si="5"/>
        <v>6399.5559999999996</v>
      </c>
      <c r="J80" s="21"/>
      <c r="K80" s="48"/>
      <c r="L80" s="48"/>
    </row>
    <row r="81" spans="1:11" ht="19.5">
      <c r="A81" s="51" t="s">
        <v>285</v>
      </c>
      <c r="B81" s="43"/>
      <c r="C81" s="23" t="s">
        <v>28</v>
      </c>
      <c r="D81" s="23"/>
      <c r="E81" s="54">
        <v>20038</v>
      </c>
      <c r="F81" s="54"/>
      <c r="G81" s="57">
        <f>G82</f>
        <v>23864</v>
      </c>
      <c r="H81" s="56">
        <f>-E81-G81</f>
        <v>-43902</v>
      </c>
      <c r="I81" s="54">
        <f t="shared" si="5"/>
        <v>0</v>
      </c>
      <c r="J81" s="21"/>
      <c r="K81" s="61"/>
    </row>
    <row r="82" spans="1:11" ht="19.5">
      <c r="A82" s="51" t="s">
        <v>41</v>
      </c>
      <c r="B82" s="43"/>
      <c r="C82" s="23"/>
      <c r="D82" s="23" t="s">
        <v>42</v>
      </c>
      <c r="E82" s="54"/>
      <c r="F82" s="54">
        <f>SUM(F83:F86)</f>
        <v>20038</v>
      </c>
      <c r="G82" s="54">
        <f>SUM(G83:G86)</f>
        <v>23864</v>
      </c>
      <c r="H82" s="54"/>
      <c r="I82" s="54">
        <f t="shared" si="5"/>
        <v>43902</v>
      </c>
      <c r="J82" s="21"/>
      <c r="K82" s="61"/>
    </row>
    <row r="83" spans="1:11" ht="19.5">
      <c r="A83" s="51" t="s">
        <v>12</v>
      </c>
      <c r="B83" s="43"/>
      <c r="C83" s="31"/>
      <c r="D83" s="31" t="s">
        <v>291</v>
      </c>
      <c r="E83" s="54"/>
      <c r="F83" s="55">
        <v>2100</v>
      </c>
      <c r="G83" s="57"/>
      <c r="H83" s="57"/>
      <c r="I83" s="55">
        <f t="shared" si="5"/>
        <v>2100</v>
      </c>
      <c r="J83" s="21"/>
      <c r="K83" s="61"/>
    </row>
    <row r="84" spans="1:11" ht="19.5">
      <c r="A84" s="51" t="s">
        <v>12</v>
      </c>
      <c r="B84" s="43"/>
      <c r="C84" s="17"/>
      <c r="D84" s="17" t="s">
        <v>292</v>
      </c>
      <c r="E84" s="54"/>
      <c r="F84" s="55">
        <v>1830</v>
      </c>
      <c r="G84" s="57"/>
      <c r="H84" s="57"/>
      <c r="I84" s="55">
        <f t="shared" si="5"/>
        <v>1830</v>
      </c>
      <c r="J84" s="21"/>
    </row>
    <row r="85" spans="1:11" ht="19.5">
      <c r="A85" s="51" t="s">
        <v>12</v>
      </c>
      <c r="B85" s="43"/>
      <c r="C85" s="39"/>
      <c r="D85" s="39" t="s">
        <v>293</v>
      </c>
      <c r="E85" s="54"/>
      <c r="F85" s="55">
        <v>2353.663</v>
      </c>
      <c r="G85" s="57">
        <v>613.19999999999993</v>
      </c>
      <c r="H85" s="57"/>
      <c r="I85" s="55">
        <f t="shared" si="5"/>
        <v>2966.8629999999998</v>
      </c>
      <c r="J85" s="21"/>
    </row>
    <row r="86" spans="1:11" ht="37.5">
      <c r="A86" s="51" t="s">
        <v>12</v>
      </c>
      <c r="B86" s="43"/>
      <c r="C86" s="39"/>
      <c r="D86" s="39" t="s">
        <v>295</v>
      </c>
      <c r="E86" s="54"/>
      <c r="F86" s="55">
        <f>2944.131+10810.206</f>
        <v>13754.337</v>
      </c>
      <c r="G86" s="55">
        <f>SUM(G88:G120)</f>
        <v>23250.799999999999</v>
      </c>
      <c r="H86" s="54"/>
      <c r="I86" s="55">
        <f t="shared" si="5"/>
        <v>37005.137000000002</v>
      </c>
      <c r="J86" s="31" t="s">
        <v>331</v>
      </c>
    </row>
    <row r="87" spans="1:11" hidden="1">
      <c r="A87" s="51" t="s">
        <v>41</v>
      </c>
      <c r="B87" s="23" t="s">
        <v>317</v>
      </c>
      <c r="C87" s="23"/>
      <c r="D87" s="23"/>
      <c r="E87" s="54"/>
      <c r="F87" s="54"/>
      <c r="G87" s="47"/>
      <c r="H87" s="47"/>
      <c r="I87" s="54">
        <f t="shared" si="5"/>
        <v>0</v>
      </c>
      <c r="J87" s="23"/>
    </row>
    <row r="88" spans="1:11" s="29" customFormat="1" ht="56.25" hidden="1">
      <c r="A88" s="51" t="s">
        <v>12</v>
      </c>
      <c r="B88" s="31" t="s">
        <v>72</v>
      </c>
      <c r="C88" s="31"/>
      <c r="D88" s="31"/>
      <c r="E88" s="55"/>
      <c r="F88" s="55">
        <v>500</v>
      </c>
      <c r="G88" s="59">
        <v>30</v>
      </c>
      <c r="H88" s="59"/>
      <c r="I88" s="54">
        <f t="shared" si="5"/>
        <v>530</v>
      </c>
      <c r="J88" s="28"/>
    </row>
    <row r="89" spans="1:11" s="29" customFormat="1" ht="93.75" hidden="1">
      <c r="A89" s="51" t="s">
        <v>12</v>
      </c>
      <c r="B89" s="31" t="s">
        <v>74</v>
      </c>
      <c r="C89" s="31"/>
      <c r="D89" s="31"/>
      <c r="E89" s="55"/>
      <c r="F89" s="55">
        <v>775.7</v>
      </c>
      <c r="G89" s="59">
        <v>724.3</v>
      </c>
      <c r="H89" s="59"/>
      <c r="I89" s="54">
        <f t="shared" si="5"/>
        <v>1500</v>
      </c>
      <c r="J89" s="28"/>
    </row>
    <row r="90" spans="1:11" s="29" customFormat="1" ht="56.25" hidden="1">
      <c r="A90" s="51" t="s">
        <v>12</v>
      </c>
      <c r="B90" s="31" t="s">
        <v>80</v>
      </c>
      <c r="C90" s="31"/>
      <c r="D90" s="31"/>
      <c r="E90" s="55"/>
      <c r="F90" s="55">
        <v>2150</v>
      </c>
      <c r="G90" s="57"/>
      <c r="H90" s="57"/>
      <c r="I90" s="54">
        <f t="shared" si="5"/>
        <v>2150</v>
      </c>
      <c r="J90" s="28"/>
    </row>
    <row r="91" spans="1:11" s="29" customFormat="1" ht="37.5" hidden="1">
      <c r="A91" s="51" t="s">
        <v>12</v>
      </c>
      <c r="B91" s="31" t="s">
        <v>81</v>
      </c>
      <c r="C91" s="31"/>
      <c r="D91" s="31"/>
      <c r="E91" s="55"/>
      <c r="F91" s="55">
        <v>224.58799999999999</v>
      </c>
      <c r="G91" s="57">
        <v>113.67800000000008</v>
      </c>
      <c r="H91" s="57"/>
      <c r="I91" s="54">
        <f t="shared" si="5"/>
        <v>338.26600000000008</v>
      </c>
      <c r="J91" s="28"/>
    </row>
    <row r="92" spans="1:11" s="29" customFormat="1" ht="75" hidden="1">
      <c r="A92" s="51" t="s">
        <v>12</v>
      </c>
      <c r="B92" s="31" t="s">
        <v>85</v>
      </c>
      <c r="C92" s="31"/>
      <c r="D92" s="31"/>
      <c r="E92" s="55"/>
      <c r="F92" s="55">
        <v>840</v>
      </c>
      <c r="G92" s="57"/>
      <c r="H92" s="57"/>
      <c r="I92" s="54">
        <f t="shared" si="5"/>
        <v>840</v>
      </c>
      <c r="J92" s="28"/>
    </row>
    <row r="93" spans="1:11" s="29" customFormat="1" ht="93.75" hidden="1">
      <c r="A93" s="51" t="s">
        <v>12</v>
      </c>
      <c r="B93" s="31" t="s">
        <v>87</v>
      </c>
      <c r="C93" s="31"/>
      <c r="D93" s="31"/>
      <c r="E93" s="55"/>
      <c r="F93" s="55">
        <v>1660</v>
      </c>
      <c r="G93" s="57"/>
      <c r="H93" s="57"/>
      <c r="I93" s="54">
        <f t="shared" si="5"/>
        <v>1660</v>
      </c>
      <c r="J93" s="28"/>
    </row>
    <row r="94" spans="1:11" s="29" customFormat="1" ht="56.25" hidden="1">
      <c r="A94" s="51" t="s">
        <v>12</v>
      </c>
      <c r="B94" s="31" t="s">
        <v>91</v>
      </c>
      <c r="C94" s="31"/>
      <c r="D94" s="31"/>
      <c r="E94" s="55"/>
      <c r="F94" s="55">
        <v>2.9180000000000001</v>
      </c>
      <c r="G94" s="57"/>
      <c r="H94" s="57"/>
      <c r="I94" s="54">
        <f t="shared" si="5"/>
        <v>2.9180000000000001</v>
      </c>
      <c r="J94" s="28"/>
    </row>
    <row r="95" spans="1:11" s="29" customFormat="1" hidden="1">
      <c r="A95" s="51" t="s">
        <v>12</v>
      </c>
      <c r="B95" s="31" t="s">
        <v>93</v>
      </c>
      <c r="C95" s="31"/>
      <c r="D95" s="31"/>
      <c r="E95" s="55"/>
      <c r="F95" s="55">
        <v>380</v>
      </c>
      <c r="G95" s="57"/>
      <c r="H95" s="57"/>
      <c r="I95" s="54">
        <f t="shared" si="5"/>
        <v>380</v>
      </c>
      <c r="J95" s="28"/>
    </row>
    <row r="96" spans="1:11" s="29" customFormat="1" ht="37.5" hidden="1">
      <c r="A96" s="51" t="s">
        <v>12</v>
      </c>
      <c r="B96" s="31" t="s">
        <v>96</v>
      </c>
      <c r="C96" s="31"/>
      <c r="D96" s="31"/>
      <c r="E96" s="55"/>
      <c r="F96" s="55">
        <v>377</v>
      </c>
      <c r="G96" s="57">
        <v>23</v>
      </c>
      <c r="H96" s="57"/>
      <c r="I96" s="54">
        <f t="shared" si="5"/>
        <v>400</v>
      </c>
      <c r="J96" s="28"/>
    </row>
    <row r="97" spans="1:10" s="29" customFormat="1" ht="75" hidden="1">
      <c r="A97" s="51" t="s">
        <v>12</v>
      </c>
      <c r="B97" s="31" t="s">
        <v>106</v>
      </c>
      <c r="C97" s="31"/>
      <c r="D97" s="31"/>
      <c r="E97" s="55"/>
      <c r="F97" s="55">
        <v>2700</v>
      </c>
      <c r="G97" s="57"/>
      <c r="H97" s="57"/>
      <c r="I97" s="54">
        <f t="shared" si="5"/>
        <v>2700</v>
      </c>
      <c r="J97" s="28"/>
    </row>
    <row r="98" spans="1:10" s="29" customFormat="1" ht="56.25" hidden="1">
      <c r="A98" s="51" t="s">
        <v>12</v>
      </c>
      <c r="B98" s="31" t="s">
        <v>108</v>
      </c>
      <c r="C98" s="31"/>
      <c r="D98" s="31"/>
      <c r="E98" s="55"/>
      <c r="F98" s="55">
        <v>1200</v>
      </c>
      <c r="G98" s="57">
        <v>70</v>
      </c>
      <c r="H98" s="57"/>
      <c r="I98" s="54">
        <f t="shared" si="5"/>
        <v>1270</v>
      </c>
      <c r="J98" s="28"/>
    </row>
    <row r="99" spans="1:10" s="29" customFormat="1" ht="37.5" hidden="1">
      <c r="A99" s="51" t="s">
        <v>12</v>
      </c>
      <c r="B99" s="17" t="s">
        <v>73</v>
      </c>
      <c r="C99" s="17"/>
      <c r="D99" s="17"/>
      <c r="E99" s="55"/>
      <c r="F99" s="55"/>
      <c r="G99" s="57">
        <v>0.42099999999999999</v>
      </c>
      <c r="H99" s="57"/>
      <c r="I99" s="54">
        <f t="shared" si="5"/>
        <v>0.42099999999999999</v>
      </c>
      <c r="J99" s="28"/>
    </row>
    <row r="100" spans="1:10" s="29" customFormat="1" ht="56.25" hidden="1">
      <c r="A100" s="51" t="s">
        <v>12</v>
      </c>
      <c r="B100" s="17" t="s">
        <v>75</v>
      </c>
      <c r="C100" s="17"/>
      <c r="D100" s="17"/>
      <c r="E100" s="55"/>
      <c r="F100" s="55"/>
      <c r="G100" s="57">
        <v>1200</v>
      </c>
      <c r="H100" s="57"/>
      <c r="I100" s="54">
        <f t="shared" si="5"/>
        <v>1200</v>
      </c>
      <c r="J100" s="28"/>
    </row>
    <row r="101" spans="1:10" s="29" customFormat="1" ht="56.25" hidden="1">
      <c r="A101" s="51" t="s">
        <v>12</v>
      </c>
      <c r="B101" s="17" t="s">
        <v>76</v>
      </c>
      <c r="C101" s="17"/>
      <c r="D101" s="17"/>
      <c r="E101" s="55"/>
      <c r="F101" s="55"/>
      <c r="G101" s="57">
        <v>832</v>
      </c>
      <c r="H101" s="57"/>
      <c r="I101" s="54">
        <f t="shared" si="5"/>
        <v>832</v>
      </c>
      <c r="J101" s="28"/>
    </row>
    <row r="102" spans="1:10" s="29" customFormat="1" ht="37.5" hidden="1">
      <c r="A102" s="51" t="s">
        <v>12</v>
      </c>
      <c r="B102" s="17" t="s">
        <v>78</v>
      </c>
      <c r="C102" s="17"/>
      <c r="D102" s="17"/>
      <c r="E102" s="55"/>
      <c r="F102" s="55"/>
      <c r="G102" s="57">
        <v>760</v>
      </c>
      <c r="H102" s="57"/>
      <c r="I102" s="54">
        <f t="shared" si="5"/>
        <v>760</v>
      </c>
      <c r="J102" s="28"/>
    </row>
    <row r="103" spans="1:10" s="29" customFormat="1" ht="56.25" hidden="1">
      <c r="A103" s="51" t="s">
        <v>12</v>
      </c>
      <c r="B103" s="17" t="s">
        <v>79</v>
      </c>
      <c r="C103" s="17"/>
      <c r="D103" s="17"/>
      <c r="E103" s="55"/>
      <c r="F103" s="55"/>
      <c r="G103" s="57">
        <v>0.44600000000000001</v>
      </c>
      <c r="H103" s="57"/>
      <c r="I103" s="54">
        <f t="shared" si="5"/>
        <v>0.44600000000000001</v>
      </c>
      <c r="J103" s="28"/>
    </row>
    <row r="104" spans="1:10" s="29" customFormat="1" ht="56.25" hidden="1">
      <c r="A104" s="51" t="s">
        <v>12</v>
      </c>
      <c r="B104" s="17" t="s">
        <v>82</v>
      </c>
      <c r="C104" s="17"/>
      <c r="D104" s="17"/>
      <c r="E104" s="55"/>
      <c r="F104" s="55"/>
      <c r="G104" s="57">
        <v>116.35200000000009</v>
      </c>
      <c r="H104" s="57"/>
      <c r="I104" s="54">
        <f t="shared" si="5"/>
        <v>116.35200000000009</v>
      </c>
      <c r="J104" s="28"/>
    </row>
    <row r="105" spans="1:10" s="29" customFormat="1" ht="56.25" hidden="1">
      <c r="A105" s="51" t="s">
        <v>12</v>
      </c>
      <c r="B105" s="17" t="s">
        <v>83</v>
      </c>
      <c r="C105" s="17"/>
      <c r="D105" s="17"/>
      <c r="E105" s="55"/>
      <c r="F105" s="55"/>
      <c r="G105" s="57">
        <v>402</v>
      </c>
      <c r="H105" s="57"/>
      <c r="I105" s="54">
        <f t="shared" si="5"/>
        <v>402</v>
      </c>
      <c r="J105" s="28"/>
    </row>
    <row r="106" spans="1:10" s="29" customFormat="1" ht="56.25" hidden="1">
      <c r="A106" s="51" t="s">
        <v>12</v>
      </c>
      <c r="B106" s="17" t="s">
        <v>84</v>
      </c>
      <c r="C106" s="17"/>
      <c r="D106" s="17"/>
      <c r="E106" s="55"/>
      <c r="F106" s="55"/>
      <c r="G106" s="57">
        <v>1250</v>
      </c>
      <c r="H106" s="57"/>
      <c r="I106" s="54">
        <f t="shared" si="5"/>
        <v>1250</v>
      </c>
      <c r="J106" s="28"/>
    </row>
    <row r="107" spans="1:10" s="29" customFormat="1" ht="75" hidden="1">
      <c r="A107" s="51" t="s">
        <v>12</v>
      </c>
      <c r="B107" s="17" t="s">
        <v>86</v>
      </c>
      <c r="C107" s="17"/>
      <c r="D107" s="17"/>
      <c r="E107" s="55"/>
      <c r="F107" s="55"/>
      <c r="G107" s="57">
        <v>36.226000000000113</v>
      </c>
      <c r="H107" s="57"/>
      <c r="I107" s="54">
        <f t="shared" si="5"/>
        <v>36.226000000000113</v>
      </c>
      <c r="J107" s="28"/>
    </row>
    <row r="108" spans="1:10" s="29" customFormat="1" ht="37.5" hidden="1">
      <c r="A108" s="51" t="s">
        <v>12</v>
      </c>
      <c r="B108" s="17" t="s">
        <v>88</v>
      </c>
      <c r="C108" s="17"/>
      <c r="D108" s="17"/>
      <c r="E108" s="55"/>
      <c r="F108" s="55"/>
      <c r="G108" s="57">
        <v>4.1899999999999977</v>
      </c>
      <c r="H108" s="57"/>
      <c r="I108" s="54">
        <f t="shared" si="5"/>
        <v>4.1899999999999977</v>
      </c>
      <c r="J108" s="28"/>
    </row>
    <row r="109" spans="1:10" s="29" customFormat="1" ht="56.25" hidden="1">
      <c r="A109" s="51" t="s">
        <v>12</v>
      </c>
      <c r="B109" s="17" t="s">
        <v>89</v>
      </c>
      <c r="C109" s="17"/>
      <c r="D109" s="17"/>
      <c r="E109" s="55"/>
      <c r="F109" s="55"/>
      <c r="G109" s="57">
        <v>1020</v>
      </c>
      <c r="H109" s="57"/>
      <c r="I109" s="54">
        <f t="shared" si="5"/>
        <v>1020</v>
      </c>
      <c r="J109" s="28"/>
    </row>
    <row r="110" spans="1:10" s="29" customFormat="1" ht="56.25" hidden="1">
      <c r="A110" s="51" t="s">
        <v>12</v>
      </c>
      <c r="B110" s="17" t="s">
        <v>92</v>
      </c>
      <c r="C110" s="17"/>
      <c r="D110" s="17"/>
      <c r="E110" s="55"/>
      <c r="F110" s="55"/>
      <c r="G110" s="57">
        <v>2053.6689999999999</v>
      </c>
      <c r="H110" s="57"/>
      <c r="I110" s="54">
        <f t="shared" si="5"/>
        <v>2053.6689999999999</v>
      </c>
      <c r="J110" s="28"/>
    </row>
    <row r="111" spans="1:10" s="29" customFormat="1" ht="37.5" hidden="1">
      <c r="A111" s="51" t="s">
        <v>12</v>
      </c>
      <c r="B111" s="17" t="s">
        <v>94</v>
      </c>
      <c r="C111" s="17"/>
      <c r="D111" s="17"/>
      <c r="E111" s="55"/>
      <c r="F111" s="55"/>
      <c r="G111" s="57">
        <v>6.5449999999999999</v>
      </c>
      <c r="H111" s="57"/>
      <c r="I111" s="54">
        <f t="shared" si="5"/>
        <v>6.5449999999999999</v>
      </c>
      <c r="J111" s="28"/>
    </row>
    <row r="112" spans="1:10" s="29" customFormat="1" ht="56.25" hidden="1">
      <c r="A112" s="51" t="s">
        <v>12</v>
      </c>
      <c r="B112" s="17" t="s">
        <v>95</v>
      </c>
      <c r="C112" s="17"/>
      <c r="D112" s="17"/>
      <c r="E112" s="55"/>
      <c r="F112" s="55"/>
      <c r="G112" s="57">
        <v>800</v>
      </c>
      <c r="H112" s="57"/>
      <c r="I112" s="54">
        <f t="shared" si="5"/>
        <v>800</v>
      </c>
      <c r="J112" s="28"/>
    </row>
    <row r="113" spans="1:11" s="29" customFormat="1" ht="37.5" hidden="1">
      <c r="A113" s="51" t="s">
        <v>12</v>
      </c>
      <c r="B113" s="17" t="s">
        <v>97</v>
      </c>
      <c r="C113" s="17"/>
      <c r="D113" s="17"/>
      <c r="E113" s="55"/>
      <c r="F113" s="55"/>
      <c r="G113" s="57">
        <v>3623.3090000000002</v>
      </c>
      <c r="H113" s="57"/>
      <c r="I113" s="54">
        <f t="shared" si="5"/>
        <v>3623.3090000000002</v>
      </c>
      <c r="J113" s="28"/>
    </row>
    <row r="114" spans="1:11" s="29" customFormat="1" ht="37.5" hidden="1">
      <c r="A114" s="51" t="s">
        <v>12</v>
      </c>
      <c r="B114" s="17" t="s">
        <v>98</v>
      </c>
      <c r="C114" s="17"/>
      <c r="D114" s="17"/>
      <c r="E114" s="55"/>
      <c r="F114" s="55"/>
      <c r="G114" s="57">
        <v>1500</v>
      </c>
      <c r="H114" s="57"/>
      <c r="I114" s="54">
        <f t="shared" si="5"/>
        <v>1500</v>
      </c>
      <c r="J114" s="28"/>
    </row>
    <row r="115" spans="1:11" s="29" customFormat="1" ht="56.25" hidden="1">
      <c r="A115" s="51" t="s">
        <v>12</v>
      </c>
      <c r="B115" s="17" t="s">
        <v>99</v>
      </c>
      <c r="C115" s="17"/>
      <c r="D115" s="17"/>
      <c r="E115" s="55"/>
      <c r="F115" s="55"/>
      <c r="G115" s="57">
        <v>1100</v>
      </c>
      <c r="H115" s="57"/>
      <c r="I115" s="54">
        <f t="shared" si="5"/>
        <v>1100</v>
      </c>
      <c r="J115" s="28"/>
    </row>
    <row r="116" spans="1:11" s="29" customFormat="1" ht="37.5" hidden="1">
      <c r="A116" s="51" t="s">
        <v>12</v>
      </c>
      <c r="B116" s="17" t="s">
        <v>101</v>
      </c>
      <c r="C116" s="17"/>
      <c r="D116" s="17"/>
      <c r="E116" s="55"/>
      <c r="F116" s="55"/>
      <c r="G116" s="57">
        <v>4148.0219999999999</v>
      </c>
      <c r="H116" s="57"/>
      <c r="I116" s="54">
        <f t="shared" si="5"/>
        <v>4148.0219999999999</v>
      </c>
      <c r="J116" s="28"/>
    </row>
    <row r="117" spans="1:11" s="29" customFormat="1" ht="75" hidden="1">
      <c r="A117" s="51" t="s">
        <v>12</v>
      </c>
      <c r="B117" s="17" t="s">
        <v>102</v>
      </c>
      <c r="C117" s="17"/>
      <c r="D117" s="17"/>
      <c r="E117" s="55"/>
      <c r="F117" s="55"/>
      <c r="G117" s="57">
        <v>1030</v>
      </c>
      <c r="H117" s="57"/>
      <c r="I117" s="54">
        <f t="shared" si="5"/>
        <v>1030</v>
      </c>
      <c r="J117" s="28"/>
    </row>
    <row r="118" spans="1:11" s="29" customFormat="1" ht="56.25" hidden="1">
      <c r="A118" s="51" t="s">
        <v>12</v>
      </c>
      <c r="B118" s="17" t="s">
        <v>103</v>
      </c>
      <c r="C118" s="17"/>
      <c r="D118" s="17"/>
      <c r="E118" s="55"/>
      <c r="F118" s="55"/>
      <c r="G118" s="57">
        <v>0.442</v>
      </c>
      <c r="H118" s="57"/>
      <c r="I118" s="54">
        <f t="shared" si="5"/>
        <v>0.442</v>
      </c>
      <c r="J118" s="28"/>
    </row>
    <row r="119" spans="1:11" s="29" customFormat="1" ht="56.25" hidden="1">
      <c r="A119" s="51" t="s">
        <v>12</v>
      </c>
      <c r="B119" s="17" t="s">
        <v>107</v>
      </c>
      <c r="C119" s="17"/>
      <c r="D119" s="17"/>
      <c r="E119" s="55"/>
      <c r="F119" s="55"/>
      <c r="G119" s="57">
        <v>2406</v>
      </c>
      <c r="H119" s="57"/>
      <c r="I119" s="54">
        <f t="shared" si="5"/>
        <v>2406</v>
      </c>
      <c r="J119" s="28"/>
    </row>
    <row r="120" spans="1:11" s="29" customFormat="1" hidden="1">
      <c r="A120" s="51" t="s">
        <v>12</v>
      </c>
      <c r="B120" s="17" t="s">
        <v>109</v>
      </c>
      <c r="C120" s="17"/>
      <c r="D120" s="17"/>
      <c r="E120" s="55"/>
      <c r="F120" s="55"/>
      <c r="G120" s="55">
        <v>0.2</v>
      </c>
      <c r="H120" s="55"/>
      <c r="I120" s="54">
        <f t="shared" si="5"/>
        <v>0.2</v>
      </c>
      <c r="J120" s="28"/>
    </row>
    <row r="121" spans="1:11" ht="19.5">
      <c r="A121" s="51" t="s">
        <v>166</v>
      </c>
      <c r="B121" s="43"/>
      <c r="C121" s="23" t="s">
        <v>30</v>
      </c>
      <c r="D121" s="23"/>
      <c r="E121" s="54">
        <v>521</v>
      </c>
      <c r="F121" s="54"/>
      <c r="G121" s="56">
        <v>445</v>
      </c>
      <c r="H121" s="56">
        <f>-E121-G121</f>
        <v>-966</v>
      </c>
      <c r="I121" s="54">
        <f t="shared" si="5"/>
        <v>0</v>
      </c>
      <c r="J121" s="21"/>
      <c r="K121" s="61"/>
    </row>
    <row r="122" spans="1:11" ht="19.5">
      <c r="A122" s="51" t="s">
        <v>41</v>
      </c>
      <c r="B122" s="43"/>
      <c r="C122" s="23"/>
      <c r="D122" s="23" t="s">
        <v>42</v>
      </c>
      <c r="E122" s="54"/>
      <c r="F122" s="54">
        <f>F123</f>
        <v>521</v>
      </c>
      <c r="G122" s="56">
        <f>G123</f>
        <v>445</v>
      </c>
      <c r="H122" s="56"/>
      <c r="I122" s="54">
        <f t="shared" si="5"/>
        <v>966</v>
      </c>
      <c r="J122" s="21"/>
    </row>
    <row r="123" spans="1:11" s="29" customFormat="1">
      <c r="A123" s="51" t="s">
        <v>12</v>
      </c>
      <c r="B123" s="47"/>
      <c r="C123" s="14"/>
      <c r="D123" s="14" t="s">
        <v>296</v>
      </c>
      <c r="E123" s="55"/>
      <c r="F123" s="55">
        <v>521</v>
      </c>
      <c r="G123" s="55">
        <v>445</v>
      </c>
      <c r="H123" s="55"/>
      <c r="I123" s="55">
        <f t="shared" si="5"/>
        <v>966</v>
      </c>
      <c r="J123" s="28"/>
    </row>
    <row r="124" spans="1:11" ht="19.5">
      <c r="A124" s="51" t="s">
        <v>167</v>
      </c>
      <c r="B124" s="43"/>
      <c r="C124" s="23" t="s">
        <v>31</v>
      </c>
      <c r="D124" s="23"/>
      <c r="E124" s="54">
        <v>2829</v>
      </c>
      <c r="F124" s="54"/>
      <c r="G124" s="57">
        <v>597</v>
      </c>
      <c r="H124" s="56">
        <f>-E124-G124</f>
        <v>-3426</v>
      </c>
      <c r="I124" s="54">
        <f t="shared" si="5"/>
        <v>0</v>
      </c>
      <c r="J124" s="21"/>
      <c r="K124" s="61"/>
    </row>
    <row r="125" spans="1:11" ht="19.5">
      <c r="A125" s="51" t="s">
        <v>41</v>
      </c>
      <c r="B125" s="43"/>
      <c r="C125" s="23"/>
      <c r="D125" s="23" t="s">
        <v>42</v>
      </c>
      <c r="E125" s="54"/>
      <c r="F125" s="54">
        <f>F126</f>
        <v>2829</v>
      </c>
      <c r="G125" s="56">
        <f>G126</f>
        <v>597</v>
      </c>
      <c r="H125" s="56"/>
      <c r="I125" s="54">
        <f t="shared" si="5"/>
        <v>3426</v>
      </c>
      <c r="J125" s="21"/>
    </row>
    <row r="126" spans="1:11" ht="19.5">
      <c r="A126" s="51" t="s">
        <v>12</v>
      </c>
      <c r="B126" s="43"/>
      <c r="C126" s="31"/>
      <c r="D126" s="31" t="s">
        <v>290</v>
      </c>
      <c r="E126" s="54"/>
      <c r="F126" s="55">
        <v>2829</v>
      </c>
      <c r="G126" s="55">
        <v>597</v>
      </c>
      <c r="H126" s="55"/>
      <c r="I126" s="55">
        <f t="shared" si="5"/>
        <v>3426</v>
      </c>
      <c r="J126" s="21"/>
    </row>
    <row r="127" spans="1:11" ht="19.5">
      <c r="A127" s="51" t="s">
        <v>168</v>
      </c>
      <c r="B127" s="43"/>
      <c r="C127" s="23" t="s">
        <v>29</v>
      </c>
      <c r="D127" s="23"/>
      <c r="E127" s="54"/>
      <c r="F127" s="54"/>
      <c r="G127" s="54">
        <v>1057</v>
      </c>
      <c r="H127" s="54">
        <v>-1057</v>
      </c>
      <c r="I127" s="54">
        <f t="shared" si="5"/>
        <v>0</v>
      </c>
      <c r="J127" s="21"/>
      <c r="K127" s="61"/>
    </row>
    <row r="128" spans="1:11" ht="19.5">
      <c r="A128" s="51" t="s">
        <v>41</v>
      </c>
      <c r="B128" s="43"/>
      <c r="C128" s="23"/>
      <c r="D128" s="23" t="s">
        <v>42</v>
      </c>
      <c r="E128" s="54"/>
      <c r="F128" s="54"/>
      <c r="G128" s="54">
        <f>G129</f>
        <v>1057</v>
      </c>
      <c r="H128" s="54"/>
      <c r="I128" s="54">
        <f t="shared" si="5"/>
        <v>1057</v>
      </c>
      <c r="J128" s="21"/>
    </row>
    <row r="129" spans="1:11" ht="19.5">
      <c r="A129" s="26" t="s">
        <v>12</v>
      </c>
      <c r="B129" s="43"/>
      <c r="C129" s="31"/>
      <c r="D129" s="31" t="s">
        <v>310</v>
      </c>
      <c r="E129" s="54"/>
      <c r="F129" s="55"/>
      <c r="G129" s="55">
        <v>1057</v>
      </c>
      <c r="H129" s="55"/>
      <c r="I129" s="55">
        <f t="shared" si="5"/>
        <v>1057</v>
      </c>
      <c r="J129" s="21"/>
    </row>
    <row r="130" spans="1:11" ht="56.25" hidden="1">
      <c r="A130" s="51"/>
      <c r="B130" s="23" t="s">
        <v>15</v>
      </c>
      <c r="C130" s="23"/>
      <c r="D130" s="23"/>
      <c r="E130" s="54">
        <f>E131</f>
        <v>0</v>
      </c>
      <c r="F130" s="54">
        <f t="shared" ref="F130" si="6">F131</f>
        <v>0</v>
      </c>
      <c r="G130" s="55"/>
      <c r="H130" s="55"/>
      <c r="I130" s="54">
        <f t="shared" si="5"/>
        <v>0</v>
      </c>
      <c r="J130" s="18"/>
    </row>
    <row r="131" spans="1:11" ht="168.75" hidden="1">
      <c r="A131" s="51"/>
      <c r="B131" s="19" t="s">
        <v>16</v>
      </c>
      <c r="C131" s="19"/>
      <c r="D131" s="19"/>
      <c r="E131" s="54">
        <f>SUM(E132:E136)</f>
        <v>0</v>
      </c>
      <c r="F131" s="54">
        <f t="shared" ref="F131" si="7">SUM(F132:F136)</f>
        <v>0</v>
      </c>
      <c r="G131" s="55"/>
      <c r="H131" s="55"/>
      <c r="I131" s="54">
        <f t="shared" si="5"/>
        <v>0</v>
      </c>
      <c r="J131" s="18"/>
    </row>
    <row r="132" spans="1:11" hidden="1">
      <c r="A132" s="51"/>
      <c r="B132" s="23" t="s">
        <v>27</v>
      </c>
      <c r="C132" s="23"/>
      <c r="D132" s="23"/>
      <c r="E132" s="54"/>
      <c r="F132" s="54"/>
      <c r="G132" s="55"/>
      <c r="H132" s="55"/>
      <c r="I132" s="54">
        <f t="shared" si="5"/>
        <v>0</v>
      </c>
      <c r="J132" s="18"/>
    </row>
    <row r="133" spans="1:11" hidden="1">
      <c r="A133" s="51"/>
      <c r="B133" s="23" t="s">
        <v>28</v>
      </c>
      <c r="C133" s="23"/>
      <c r="D133" s="23"/>
      <c r="E133" s="54"/>
      <c r="F133" s="54"/>
      <c r="G133" s="55"/>
      <c r="H133" s="55"/>
      <c r="I133" s="54">
        <f t="shared" si="5"/>
        <v>0</v>
      </c>
      <c r="J133" s="18"/>
    </row>
    <row r="134" spans="1:11" hidden="1">
      <c r="A134" s="51"/>
      <c r="B134" s="23" t="s">
        <v>29</v>
      </c>
      <c r="C134" s="23"/>
      <c r="D134" s="23"/>
      <c r="E134" s="54"/>
      <c r="F134" s="54"/>
      <c r="G134" s="55"/>
      <c r="H134" s="55"/>
      <c r="I134" s="54">
        <f t="shared" si="5"/>
        <v>0</v>
      </c>
      <c r="J134" s="18"/>
    </row>
    <row r="135" spans="1:11" hidden="1">
      <c r="A135" s="51"/>
      <c r="B135" s="23" t="s">
        <v>30</v>
      </c>
      <c r="C135" s="23"/>
      <c r="D135" s="23"/>
      <c r="E135" s="54"/>
      <c r="F135" s="54"/>
      <c r="G135" s="55"/>
      <c r="H135" s="55"/>
      <c r="I135" s="54">
        <f t="shared" si="5"/>
        <v>0</v>
      </c>
      <c r="J135" s="18"/>
    </row>
    <row r="136" spans="1:11" hidden="1">
      <c r="A136" s="51"/>
      <c r="B136" s="23" t="s">
        <v>31</v>
      </c>
      <c r="C136" s="23"/>
      <c r="D136" s="23"/>
      <c r="E136" s="54"/>
      <c r="F136" s="54"/>
      <c r="G136" s="55"/>
      <c r="H136" s="55"/>
      <c r="I136" s="54">
        <f t="shared" si="5"/>
        <v>0</v>
      </c>
      <c r="J136" s="18"/>
    </row>
    <row r="137" spans="1:11" ht="93.75">
      <c r="A137" s="51" t="s">
        <v>14</v>
      </c>
      <c r="B137" s="23" t="s">
        <v>18</v>
      </c>
      <c r="C137" s="23"/>
      <c r="D137" s="23"/>
      <c r="E137" s="54">
        <f>E138+E139+E146+E148+E149+E155</f>
        <v>35395</v>
      </c>
      <c r="F137" s="54">
        <f t="shared" ref="F137:G137" si="8">F138+F139+F146+F148+F149+F155</f>
        <v>35395</v>
      </c>
      <c r="G137" s="54">
        <f t="shared" si="8"/>
        <v>0</v>
      </c>
      <c r="H137" s="54">
        <f>SUM(H138:H154)</f>
        <v>-35395</v>
      </c>
      <c r="I137" s="54">
        <f t="shared" si="5"/>
        <v>35395</v>
      </c>
      <c r="J137" s="18"/>
    </row>
    <row r="138" spans="1:11">
      <c r="A138" s="51">
        <v>1</v>
      </c>
      <c r="B138" s="43"/>
      <c r="C138" s="23" t="s">
        <v>27</v>
      </c>
      <c r="D138" s="23"/>
      <c r="E138" s="54">
        <v>17997</v>
      </c>
      <c r="F138" s="54"/>
      <c r="G138" s="55"/>
      <c r="H138" s="54">
        <f>-E138</f>
        <v>-17997</v>
      </c>
      <c r="I138" s="54">
        <f t="shared" si="5"/>
        <v>0</v>
      </c>
      <c r="J138" s="18"/>
    </row>
    <row r="139" spans="1:11">
      <c r="A139" s="51" t="s">
        <v>41</v>
      </c>
      <c r="B139" s="43"/>
      <c r="C139" s="23"/>
      <c r="D139" s="23" t="s">
        <v>280</v>
      </c>
      <c r="E139" s="54"/>
      <c r="F139" s="54">
        <f>SUM(F140:F145)</f>
        <v>17997</v>
      </c>
      <c r="G139" s="55"/>
      <c r="H139" s="55"/>
      <c r="I139" s="54">
        <f t="shared" si="5"/>
        <v>17997</v>
      </c>
      <c r="J139" s="18"/>
    </row>
    <row r="140" spans="1:11">
      <c r="A140" s="51" t="s">
        <v>12</v>
      </c>
      <c r="B140" s="43"/>
      <c r="C140" s="31"/>
      <c r="D140" s="31" t="s">
        <v>174</v>
      </c>
      <c r="E140" s="54"/>
      <c r="F140" s="55">
        <v>39.918999999999997</v>
      </c>
      <c r="G140" s="55"/>
      <c r="H140" s="55"/>
      <c r="I140" s="55">
        <f t="shared" ref="I140:I180" si="9">E140+F140+G140+H140</f>
        <v>39.918999999999997</v>
      </c>
      <c r="J140" s="18"/>
      <c r="K140" s="61"/>
    </row>
    <row r="141" spans="1:11">
      <c r="A141" s="51" t="s">
        <v>12</v>
      </c>
      <c r="B141" s="43"/>
      <c r="C141" s="31"/>
      <c r="D141" s="31" t="s">
        <v>176</v>
      </c>
      <c r="E141" s="54"/>
      <c r="F141" s="55">
        <v>1900</v>
      </c>
      <c r="G141" s="55"/>
      <c r="H141" s="55"/>
      <c r="I141" s="55">
        <f t="shared" si="9"/>
        <v>1900</v>
      </c>
      <c r="J141" s="18"/>
    </row>
    <row r="142" spans="1:11" ht="37.5">
      <c r="A142" s="51" t="s">
        <v>12</v>
      </c>
      <c r="B142" s="43"/>
      <c r="C142" s="31"/>
      <c r="D142" s="31" t="s">
        <v>179</v>
      </c>
      <c r="E142" s="54"/>
      <c r="F142" s="55">
        <v>6150</v>
      </c>
      <c r="G142" s="55"/>
      <c r="H142" s="55"/>
      <c r="I142" s="55">
        <f t="shared" si="9"/>
        <v>6150</v>
      </c>
      <c r="J142" s="18"/>
    </row>
    <row r="143" spans="1:11">
      <c r="A143" s="51" t="s">
        <v>12</v>
      </c>
      <c r="B143" s="43"/>
      <c r="C143" s="31"/>
      <c r="D143" s="31" t="s">
        <v>189</v>
      </c>
      <c r="E143" s="54"/>
      <c r="F143" s="55">
        <v>1400</v>
      </c>
      <c r="G143" s="55"/>
      <c r="H143" s="55"/>
      <c r="I143" s="55">
        <f t="shared" si="9"/>
        <v>1400</v>
      </c>
      <c r="J143" s="18"/>
    </row>
    <row r="144" spans="1:11" ht="56.25">
      <c r="A144" s="51" t="s">
        <v>12</v>
      </c>
      <c r="B144" s="43"/>
      <c r="C144" s="31"/>
      <c r="D144" s="31" t="s">
        <v>288</v>
      </c>
      <c r="E144" s="54"/>
      <c r="F144" s="55">
        <f>2850+2754.181</f>
        <v>5604.1810000000005</v>
      </c>
      <c r="G144" s="55"/>
      <c r="H144" s="55"/>
      <c r="I144" s="55">
        <f t="shared" si="9"/>
        <v>5604.1810000000005</v>
      </c>
      <c r="J144" s="31" t="s">
        <v>333</v>
      </c>
    </row>
    <row r="145" spans="1:11">
      <c r="A145" s="51" t="s">
        <v>12</v>
      </c>
      <c r="B145" s="43"/>
      <c r="C145" s="31"/>
      <c r="D145" s="31" t="s">
        <v>186</v>
      </c>
      <c r="E145" s="54"/>
      <c r="F145" s="55">
        <v>2902.9</v>
      </c>
      <c r="G145" s="55"/>
      <c r="H145" s="55"/>
      <c r="I145" s="55">
        <f t="shared" si="9"/>
        <v>2902.9</v>
      </c>
      <c r="J145" s="18"/>
    </row>
    <row r="146" spans="1:11" hidden="1">
      <c r="A146" s="51" t="s">
        <v>41</v>
      </c>
      <c r="B146" s="23" t="s">
        <v>317</v>
      </c>
      <c r="C146" s="23"/>
      <c r="D146" s="23"/>
      <c r="E146" s="54"/>
      <c r="F146" s="54"/>
      <c r="G146" s="55"/>
      <c r="H146" s="55"/>
      <c r="I146" s="54">
        <f t="shared" si="9"/>
        <v>0</v>
      </c>
      <c r="J146" s="23"/>
    </row>
    <row r="147" spans="1:11" s="29" customFormat="1" ht="75" hidden="1">
      <c r="A147" s="51" t="s">
        <v>12</v>
      </c>
      <c r="B147" s="17" t="s">
        <v>257</v>
      </c>
      <c r="C147" s="17"/>
      <c r="D147" s="17"/>
      <c r="E147" s="55"/>
      <c r="F147" s="55">
        <v>2754.181</v>
      </c>
      <c r="G147" s="55"/>
      <c r="H147" s="55"/>
      <c r="I147" s="54">
        <f t="shared" si="9"/>
        <v>2754.181</v>
      </c>
      <c r="J147" s="17"/>
    </row>
    <row r="148" spans="1:11">
      <c r="A148" s="51">
        <v>2</v>
      </c>
      <c r="B148" s="43"/>
      <c r="C148" s="23" t="s">
        <v>28</v>
      </c>
      <c r="D148" s="23"/>
      <c r="E148" s="54">
        <v>17398</v>
      </c>
      <c r="F148" s="54"/>
      <c r="G148" s="55"/>
      <c r="H148" s="54">
        <f>-E148</f>
        <v>-17398</v>
      </c>
      <c r="I148" s="54">
        <f t="shared" si="9"/>
        <v>0</v>
      </c>
      <c r="J148" s="18"/>
    </row>
    <row r="149" spans="1:11">
      <c r="A149" s="51" t="s">
        <v>41</v>
      </c>
      <c r="B149" s="43"/>
      <c r="C149" s="23"/>
      <c r="D149" s="23" t="s">
        <v>42</v>
      </c>
      <c r="E149" s="54"/>
      <c r="F149" s="54">
        <f>SUM(F150:F154)</f>
        <v>17398</v>
      </c>
      <c r="G149" s="55"/>
      <c r="H149" s="55"/>
      <c r="I149" s="54">
        <f t="shared" si="9"/>
        <v>17398</v>
      </c>
      <c r="J149" s="18"/>
    </row>
    <row r="150" spans="1:11">
      <c r="A150" s="51" t="s">
        <v>12</v>
      </c>
      <c r="B150" s="43"/>
      <c r="C150" s="31"/>
      <c r="D150" s="31" t="s">
        <v>291</v>
      </c>
      <c r="E150" s="54"/>
      <c r="F150" s="55">
        <v>2079.4929999999999</v>
      </c>
      <c r="G150" s="55"/>
      <c r="H150" s="55"/>
      <c r="I150" s="55">
        <f t="shared" si="9"/>
        <v>2079.4929999999999</v>
      </c>
      <c r="J150" s="18"/>
      <c r="K150" s="61"/>
    </row>
    <row r="151" spans="1:11">
      <c r="A151" s="51" t="s">
        <v>12</v>
      </c>
      <c r="B151" s="43"/>
      <c r="C151" s="17"/>
      <c r="D151" s="17" t="s">
        <v>292</v>
      </c>
      <c r="E151" s="54"/>
      <c r="F151" s="55">
        <v>1795.56</v>
      </c>
      <c r="G151" s="55"/>
      <c r="H151" s="55"/>
      <c r="I151" s="55">
        <f t="shared" si="9"/>
        <v>1795.56</v>
      </c>
      <c r="J151" s="18"/>
    </row>
    <row r="152" spans="1:11">
      <c r="A152" s="51" t="s">
        <v>12</v>
      </c>
      <c r="B152" s="43"/>
      <c r="C152" s="39"/>
      <c r="D152" s="39" t="s">
        <v>293</v>
      </c>
      <c r="E152" s="54"/>
      <c r="F152" s="55">
        <v>5111.8729999999996</v>
      </c>
      <c r="G152" s="55"/>
      <c r="H152" s="55"/>
      <c r="I152" s="55">
        <f t="shared" si="9"/>
        <v>5111.8729999999996</v>
      </c>
      <c r="J152" s="18"/>
    </row>
    <row r="153" spans="1:11">
      <c r="A153" s="51" t="s">
        <v>12</v>
      </c>
      <c r="B153" s="43"/>
      <c r="C153" s="39"/>
      <c r="D153" s="39" t="s">
        <v>294</v>
      </c>
      <c r="E153" s="54"/>
      <c r="F153" s="55">
        <v>135.28199999999998</v>
      </c>
      <c r="G153" s="55"/>
      <c r="H153" s="55"/>
      <c r="I153" s="55">
        <f t="shared" si="9"/>
        <v>135.28199999999998</v>
      </c>
      <c r="J153" s="18"/>
    </row>
    <row r="154" spans="1:11" ht="56.25">
      <c r="A154" s="51" t="s">
        <v>12</v>
      </c>
      <c r="B154" s="43"/>
      <c r="C154" s="39"/>
      <c r="D154" s="39" t="s">
        <v>295</v>
      </c>
      <c r="E154" s="54"/>
      <c r="F154" s="55">
        <f>2067.792+6208</f>
        <v>8275.7919999999995</v>
      </c>
      <c r="G154" s="55"/>
      <c r="H154" s="55"/>
      <c r="I154" s="55">
        <f t="shared" si="9"/>
        <v>8275.7919999999995</v>
      </c>
      <c r="J154" s="31" t="s">
        <v>334</v>
      </c>
    </row>
    <row r="155" spans="1:11" hidden="1">
      <c r="A155" s="51" t="s">
        <v>41</v>
      </c>
      <c r="B155" s="23" t="s">
        <v>317</v>
      </c>
      <c r="C155" s="23"/>
      <c r="D155" s="23"/>
      <c r="E155" s="54"/>
      <c r="F155" s="54"/>
      <c r="G155" s="55"/>
      <c r="H155" s="55"/>
      <c r="I155" s="54">
        <f t="shared" si="9"/>
        <v>0</v>
      </c>
      <c r="J155" s="23"/>
    </row>
    <row r="156" spans="1:11" s="29" customFormat="1" ht="30.75" hidden="1" customHeight="1">
      <c r="A156" s="51" t="s">
        <v>12</v>
      </c>
      <c r="B156" s="31" t="s">
        <v>127</v>
      </c>
      <c r="C156" s="31"/>
      <c r="D156" s="31"/>
      <c r="E156" s="55"/>
      <c r="F156" s="55">
        <v>65</v>
      </c>
      <c r="G156" s="55"/>
      <c r="H156" s="55"/>
      <c r="I156" s="54">
        <f t="shared" si="9"/>
        <v>65</v>
      </c>
      <c r="J156" s="17"/>
    </row>
    <row r="157" spans="1:11" s="29" customFormat="1" ht="60.75" hidden="1" customHeight="1">
      <c r="A157" s="51" t="s">
        <v>12</v>
      </c>
      <c r="B157" s="31" t="s">
        <v>128</v>
      </c>
      <c r="C157" s="31"/>
      <c r="D157" s="31"/>
      <c r="E157" s="55"/>
      <c r="F157" s="55">
        <v>6143</v>
      </c>
      <c r="G157" s="55"/>
      <c r="H157" s="55"/>
      <c r="I157" s="54">
        <f t="shared" si="9"/>
        <v>6143</v>
      </c>
      <c r="J157" s="17"/>
    </row>
    <row r="158" spans="1:11" ht="131.25">
      <c r="A158" s="43" t="s">
        <v>17</v>
      </c>
      <c r="B158" s="80" t="s">
        <v>20</v>
      </c>
      <c r="C158" s="80"/>
      <c r="D158" s="80"/>
      <c r="E158" s="81">
        <f>E159</f>
        <v>0</v>
      </c>
      <c r="F158" s="81">
        <f t="shared" ref="F158:I158" si="10">F159</f>
        <v>0</v>
      </c>
      <c r="G158" s="82">
        <f t="shared" si="10"/>
        <v>17028</v>
      </c>
      <c r="H158" s="81">
        <f t="shared" si="10"/>
        <v>-5242</v>
      </c>
      <c r="I158" s="54">
        <f t="shared" si="10"/>
        <v>17028</v>
      </c>
      <c r="J158" s="43"/>
    </row>
    <row r="159" spans="1:11" ht="112.5">
      <c r="A159" s="68">
        <v>1</v>
      </c>
      <c r="B159" s="23" t="s">
        <v>21</v>
      </c>
      <c r="C159" s="23"/>
      <c r="D159" s="23"/>
      <c r="E159" s="83">
        <f>E160+E161+E166+E167+E173+E174+E176+E177+E179</f>
        <v>0</v>
      </c>
      <c r="F159" s="83">
        <f t="shared" ref="F159:I159" si="11">F160+F161+F166+F167+F173+F174+F176+F177+F179</f>
        <v>0</v>
      </c>
      <c r="G159" s="82">
        <f>G160+G166+G173+G176+G179</f>
        <v>17028</v>
      </c>
      <c r="H159" s="83">
        <f t="shared" si="11"/>
        <v>-5242</v>
      </c>
      <c r="I159" s="54">
        <f t="shared" si="11"/>
        <v>17028</v>
      </c>
      <c r="J159" s="43"/>
    </row>
    <row r="160" spans="1:11">
      <c r="A160" s="43" t="s">
        <v>286</v>
      </c>
      <c r="B160" s="43"/>
      <c r="C160" s="43" t="s">
        <v>27</v>
      </c>
      <c r="D160" s="43"/>
      <c r="E160" s="43"/>
      <c r="F160" s="43"/>
      <c r="G160" s="75">
        <v>2545</v>
      </c>
      <c r="H160" s="43">
        <v>-2545</v>
      </c>
      <c r="I160" s="54">
        <f t="shared" si="9"/>
        <v>0</v>
      </c>
      <c r="J160" s="43"/>
    </row>
    <row r="161" spans="1:10">
      <c r="A161" s="51" t="s">
        <v>41</v>
      </c>
      <c r="B161" s="43"/>
      <c r="C161" s="23"/>
      <c r="D161" s="23" t="s">
        <v>42</v>
      </c>
      <c r="E161" s="43"/>
      <c r="F161" s="43"/>
      <c r="G161" s="75">
        <v>2545</v>
      </c>
      <c r="H161" s="75"/>
      <c r="I161" s="54">
        <f t="shared" si="9"/>
        <v>2545</v>
      </c>
      <c r="J161" s="43"/>
    </row>
    <row r="162" spans="1:10">
      <c r="A162" s="26" t="s">
        <v>12</v>
      </c>
      <c r="B162" s="43"/>
      <c r="C162" s="47"/>
      <c r="D162" s="47" t="s">
        <v>275</v>
      </c>
      <c r="E162" s="43"/>
      <c r="F162" s="43"/>
      <c r="G162" s="75">
        <v>636.25</v>
      </c>
      <c r="H162" s="75"/>
      <c r="I162" s="55">
        <f t="shared" si="9"/>
        <v>636.25</v>
      </c>
      <c r="J162" s="43"/>
    </row>
    <row r="163" spans="1:10">
      <c r="A163" s="26" t="s">
        <v>12</v>
      </c>
      <c r="B163" s="43"/>
      <c r="C163" s="31"/>
      <c r="D163" s="31" t="s">
        <v>278</v>
      </c>
      <c r="E163" s="43"/>
      <c r="F163" s="43"/>
      <c r="G163" s="75">
        <v>636.25</v>
      </c>
      <c r="H163" s="75"/>
      <c r="I163" s="55">
        <f t="shared" si="9"/>
        <v>636.25</v>
      </c>
      <c r="J163" s="43"/>
    </row>
    <row r="164" spans="1:10">
      <c r="A164" s="26" t="s">
        <v>12</v>
      </c>
      <c r="B164" s="43"/>
      <c r="C164" s="31"/>
      <c r="D164" s="31" t="s">
        <v>267</v>
      </c>
      <c r="E164" s="43"/>
      <c r="F164" s="43"/>
      <c r="G164" s="75">
        <v>636.25</v>
      </c>
      <c r="H164" s="75"/>
      <c r="I164" s="55">
        <f t="shared" si="9"/>
        <v>636.25</v>
      </c>
      <c r="J164" s="43"/>
    </row>
    <row r="165" spans="1:10">
      <c r="A165" s="26" t="s">
        <v>12</v>
      </c>
      <c r="B165" s="43"/>
      <c r="C165" s="31"/>
      <c r="D165" s="31" t="s">
        <v>268</v>
      </c>
      <c r="E165" s="43"/>
      <c r="F165" s="43"/>
      <c r="G165" s="75">
        <v>636.25</v>
      </c>
      <c r="H165" s="75"/>
      <c r="I165" s="55">
        <f t="shared" si="9"/>
        <v>636.25</v>
      </c>
      <c r="J165" s="43"/>
    </row>
    <row r="166" spans="1:10">
      <c r="A166" s="43" t="s">
        <v>285</v>
      </c>
      <c r="B166" s="43"/>
      <c r="C166" s="43" t="s">
        <v>28</v>
      </c>
      <c r="D166" s="43"/>
      <c r="E166" s="43"/>
      <c r="F166" s="43"/>
      <c r="G166" s="75">
        <v>2018</v>
      </c>
      <c r="H166" s="43">
        <v>-2018</v>
      </c>
      <c r="I166" s="54">
        <f t="shared" si="9"/>
        <v>0</v>
      </c>
      <c r="J166" s="43"/>
    </row>
    <row r="167" spans="1:10">
      <c r="A167" s="51" t="s">
        <v>41</v>
      </c>
      <c r="B167" s="43"/>
      <c r="C167" s="23"/>
      <c r="D167" s="23" t="s">
        <v>42</v>
      </c>
      <c r="E167" s="43"/>
      <c r="F167" s="43"/>
      <c r="G167" s="75">
        <v>2018</v>
      </c>
      <c r="H167" s="75"/>
      <c r="I167" s="54">
        <f t="shared" si="9"/>
        <v>2018</v>
      </c>
      <c r="J167" s="43"/>
    </row>
    <row r="168" spans="1:10">
      <c r="A168" s="26" t="s">
        <v>12</v>
      </c>
      <c r="B168" s="43"/>
      <c r="C168" s="47"/>
      <c r="D168" s="47" t="s">
        <v>303</v>
      </c>
      <c r="E168" s="43"/>
      <c r="F168" s="43"/>
      <c r="G168" s="75">
        <v>403</v>
      </c>
      <c r="H168" s="75"/>
      <c r="I168" s="55">
        <f t="shared" si="9"/>
        <v>403</v>
      </c>
      <c r="J168" s="43"/>
    </row>
    <row r="169" spans="1:10">
      <c r="A169" s="26" t="s">
        <v>12</v>
      </c>
      <c r="B169" s="43"/>
      <c r="C169" s="47"/>
      <c r="D169" s="47" t="s">
        <v>304</v>
      </c>
      <c r="E169" s="43"/>
      <c r="F169" s="43"/>
      <c r="G169" s="75">
        <v>403</v>
      </c>
      <c r="H169" s="75"/>
      <c r="I169" s="55">
        <f t="shared" si="9"/>
        <v>403</v>
      </c>
      <c r="J169" s="43"/>
    </row>
    <row r="170" spans="1:10">
      <c r="A170" s="26" t="s">
        <v>12</v>
      </c>
      <c r="B170" s="43"/>
      <c r="C170" s="47"/>
      <c r="D170" s="47" t="s">
        <v>305</v>
      </c>
      <c r="E170" s="43"/>
      <c r="F170" s="43"/>
      <c r="G170" s="75">
        <v>403</v>
      </c>
      <c r="H170" s="75"/>
      <c r="I170" s="55">
        <f t="shared" si="9"/>
        <v>403</v>
      </c>
      <c r="J170" s="43"/>
    </row>
    <row r="171" spans="1:10">
      <c r="A171" s="26" t="s">
        <v>12</v>
      </c>
      <c r="B171" s="43"/>
      <c r="C171" s="47"/>
      <c r="D171" s="47" t="s">
        <v>306</v>
      </c>
      <c r="E171" s="43"/>
      <c r="F171" s="43"/>
      <c r="G171" s="75">
        <v>403</v>
      </c>
      <c r="H171" s="75"/>
      <c r="I171" s="55">
        <f t="shared" si="9"/>
        <v>403</v>
      </c>
      <c r="J171" s="43"/>
    </row>
    <row r="172" spans="1:10">
      <c r="A172" s="26" t="s">
        <v>12</v>
      </c>
      <c r="B172" s="43"/>
      <c r="C172" s="47"/>
      <c r="D172" s="47" t="s">
        <v>316</v>
      </c>
      <c r="E172" s="43"/>
      <c r="F172" s="43"/>
      <c r="G172" s="75">
        <v>406</v>
      </c>
      <c r="H172" s="75"/>
      <c r="I172" s="55">
        <f t="shared" si="9"/>
        <v>406</v>
      </c>
      <c r="J172" s="43"/>
    </row>
    <row r="173" spans="1:10">
      <c r="A173" s="26" t="s">
        <v>12</v>
      </c>
      <c r="B173" s="43"/>
      <c r="C173" s="43" t="s">
        <v>30</v>
      </c>
      <c r="D173" s="43"/>
      <c r="E173" s="43"/>
      <c r="F173" s="43"/>
      <c r="G173" s="75">
        <v>170</v>
      </c>
      <c r="H173" s="54">
        <v>-170</v>
      </c>
      <c r="I173" s="54">
        <f t="shared" si="9"/>
        <v>0</v>
      </c>
      <c r="J173" s="43"/>
    </row>
    <row r="174" spans="1:10">
      <c r="A174" s="26" t="s">
        <v>41</v>
      </c>
      <c r="B174" s="43"/>
      <c r="C174" s="23"/>
      <c r="D174" s="23" t="s">
        <v>42</v>
      </c>
      <c r="E174" s="43"/>
      <c r="F174" s="43"/>
      <c r="G174" s="75">
        <v>170</v>
      </c>
      <c r="H174" s="75"/>
      <c r="I174" s="54">
        <f t="shared" si="9"/>
        <v>170</v>
      </c>
      <c r="J174" s="43"/>
    </row>
    <row r="175" spans="1:10">
      <c r="A175" s="26" t="s">
        <v>12</v>
      </c>
      <c r="B175" s="43"/>
      <c r="C175" s="47"/>
      <c r="D175" s="47" t="s">
        <v>296</v>
      </c>
      <c r="E175" s="43"/>
      <c r="F175" s="43"/>
      <c r="G175" s="75">
        <v>170</v>
      </c>
      <c r="H175" s="75"/>
      <c r="I175" s="55">
        <f t="shared" si="9"/>
        <v>170</v>
      </c>
      <c r="J175" s="43"/>
    </row>
    <row r="176" spans="1:10">
      <c r="A176" s="43" t="s">
        <v>167</v>
      </c>
      <c r="B176" s="43"/>
      <c r="C176" s="43" t="s">
        <v>31</v>
      </c>
      <c r="D176" s="43"/>
      <c r="E176" s="43"/>
      <c r="F176" s="43"/>
      <c r="G176" s="75">
        <f>G177</f>
        <v>509</v>
      </c>
      <c r="H176" s="54">
        <f>-G176</f>
        <v>-509</v>
      </c>
      <c r="I176" s="54">
        <f t="shared" si="9"/>
        <v>0</v>
      </c>
      <c r="J176" s="43"/>
    </row>
    <row r="177" spans="1:10">
      <c r="A177" s="51" t="s">
        <v>41</v>
      </c>
      <c r="B177" s="43"/>
      <c r="C177" s="23"/>
      <c r="D177" s="23" t="s">
        <v>42</v>
      </c>
      <c r="E177" s="43"/>
      <c r="F177" s="43"/>
      <c r="G177" s="75">
        <f>G178</f>
        <v>509</v>
      </c>
      <c r="H177" s="75"/>
      <c r="I177" s="54">
        <f t="shared" si="9"/>
        <v>509</v>
      </c>
      <c r="J177" s="43"/>
    </row>
    <row r="178" spans="1:10">
      <c r="A178" s="26" t="s">
        <v>12</v>
      </c>
      <c r="B178" s="43"/>
      <c r="C178" s="47"/>
      <c r="D178" s="47" t="s">
        <v>297</v>
      </c>
      <c r="E178" s="43"/>
      <c r="F178" s="43"/>
      <c r="G178" s="75">
        <v>509</v>
      </c>
      <c r="H178" s="75"/>
      <c r="I178" s="55">
        <f t="shared" si="9"/>
        <v>509</v>
      </c>
      <c r="J178" s="43"/>
    </row>
    <row r="179" spans="1:10" ht="37.5">
      <c r="A179" s="43" t="s">
        <v>168</v>
      </c>
      <c r="B179" s="43"/>
      <c r="C179" s="18" t="s">
        <v>318</v>
      </c>
      <c r="D179" s="18" t="s">
        <v>318</v>
      </c>
      <c r="E179" s="43"/>
      <c r="F179" s="43"/>
      <c r="G179" s="79">
        <v>11786</v>
      </c>
      <c r="H179" s="75"/>
      <c r="I179" s="54">
        <f t="shared" si="9"/>
        <v>11786</v>
      </c>
      <c r="J179" s="43"/>
    </row>
    <row r="180" spans="1:10" ht="93.75">
      <c r="A180" s="26" t="s">
        <v>12</v>
      </c>
      <c r="B180" s="17" t="s">
        <v>308</v>
      </c>
      <c r="C180" s="43"/>
      <c r="D180" s="17"/>
      <c r="E180" s="43"/>
      <c r="F180" s="43"/>
      <c r="G180" s="76">
        <v>11786</v>
      </c>
      <c r="H180" s="76"/>
      <c r="I180" s="55">
        <f t="shared" si="9"/>
        <v>11786</v>
      </c>
      <c r="J180" s="43"/>
    </row>
  </sheetData>
  <mergeCells count="13">
    <mergeCell ref="A1:J1"/>
    <mergeCell ref="A2:J2"/>
    <mergeCell ref="A3:J3"/>
    <mergeCell ref="A4:J4"/>
    <mergeCell ref="A7:A8"/>
    <mergeCell ref="B7:B8"/>
    <mergeCell ref="E7:E8"/>
    <mergeCell ref="I7:I8"/>
    <mergeCell ref="J7:J8"/>
    <mergeCell ref="I6:J6"/>
    <mergeCell ref="D7:D8"/>
    <mergeCell ref="C7:C8"/>
    <mergeCell ref="F7:H7"/>
  </mergeCells>
  <pageMargins left="0.45" right="0" top="0.5" bottom="0.3" header="0.3" footer="0.3"/>
  <pageSetup paperSize="9" orientation="landscape" r:id="rId1"/>
  <headerFooter>
    <oddHeader>&amp;C&amp;P</oddHeader>
  </headerFooter>
</worksheet>
</file>

<file path=xl/worksheets/sheet3.xml><?xml version="1.0" encoding="utf-8"?>
<worksheet xmlns="http://schemas.openxmlformats.org/spreadsheetml/2006/main" xmlns:r="http://schemas.openxmlformats.org/officeDocument/2006/relationships">
  <sheetPr>
    <tabColor theme="5"/>
  </sheetPr>
  <dimension ref="A1:M156"/>
  <sheetViews>
    <sheetView zoomScale="71" zoomScaleNormal="71" workbookViewId="0">
      <selection sqref="A1:XFD1048576"/>
    </sheetView>
  </sheetViews>
  <sheetFormatPr defaultRowHeight="18.75"/>
  <cols>
    <col min="1" max="1" width="5.375" style="22" customWidth="1"/>
    <col min="2" max="2" width="31.5" style="22" customWidth="1"/>
    <col min="3" max="3" width="19" style="22" customWidth="1"/>
    <col min="4" max="4" width="23.5" style="22" customWidth="1"/>
    <col min="5" max="5" width="20.25" style="22" customWidth="1"/>
    <col min="6" max="6" width="15.875" style="22" customWidth="1"/>
    <col min="7" max="7" width="14.625" style="22" customWidth="1"/>
    <col min="8" max="8" width="20.125" style="22" customWidth="1"/>
    <col min="9" max="9" width="17.75" style="22" customWidth="1"/>
    <col min="10" max="10" width="12.75" style="22" bestFit="1" customWidth="1"/>
    <col min="11" max="11" width="12.375" style="22" bestFit="1" customWidth="1"/>
    <col min="12" max="12" width="13.25" style="22" bestFit="1" customWidth="1"/>
    <col min="13" max="13" width="12.375" style="22" bestFit="1" customWidth="1"/>
    <col min="14" max="16384" width="9" style="22"/>
  </cols>
  <sheetData>
    <row r="1" spans="1:13">
      <c r="A1" s="86" t="s">
        <v>298</v>
      </c>
      <c r="B1" s="86"/>
      <c r="C1" s="86"/>
      <c r="D1" s="86"/>
      <c r="E1" s="86"/>
      <c r="F1" s="86"/>
      <c r="G1" s="86"/>
      <c r="H1" s="86"/>
      <c r="I1" s="86"/>
    </row>
    <row r="2" spans="1:13">
      <c r="A2" s="86" t="s">
        <v>311</v>
      </c>
      <c r="B2" s="86"/>
      <c r="C2" s="86"/>
      <c r="D2" s="86"/>
      <c r="E2" s="86"/>
      <c r="F2" s="86"/>
      <c r="G2" s="86"/>
      <c r="H2" s="86"/>
      <c r="I2" s="86"/>
    </row>
    <row r="3" spans="1:13" ht="46.5" customHeight="1">
      <c r="A3" s="86" t="s">
        <v>323</v>
      </c>
      <c r="B3" s="86"/>
      <c r="C3" s="86"/>
      <c r="D3" s="86"/>
      <c r="E3" s="86"/>
      <c r="F3" s="86"/>
      <c r="G3" s="86"/>
      <c r="H3" s="86"/>
      <c r="I3" s="86"/>
    </row>
    <row r="4" spans="1:13" ht="26.25" customHeight="1">
      <c r="A4" s="94" t="s">
        <v>350</v>
      </c>
      <c r="B4" s="94"/>
      <c r="C4" s="94"/>
      <c r="D4" s="94"/>
      <c r="E4" s="94"/>
      <c r="F4" s="94"/>
      <c r="G4" s="94"/>
      <c r="H4" s="94"/>
      <c r="I4" s="94"/>
      <c r="J4" s="84"/>
      <c r="K4" s="84"/>
      <c r="L4" s="84"/>
    </row>
    <row r="5" spans="1:13" ht="3.75" customHeight="1">
      <c r="A5" s="73"/>
      <c r="B5" s="73"/>
      <c r="C5" s="73"/>
      <c r="D5" s="73"/>
      <c r="E5" s="73"/>
      <c r="F5" s="73"/>
      <c r="G5" s="73"/>
      <c r="H5" s="73"/>
      <c r="I5" s="73"/>
    </row>
    <row r="6" spans="1:13" ht="19.5">
      <c r="E6" s="61"/>
      <c r="H6" s="98" t="s">
        <v>321</v>
      </c>
      <c r="I6" s="98"/>
    </row>
    <row r="7" spans="1:13" ht="44.25" customHeight="1">
      <c r="A7" s="95" t="s">
        <v>3</v>
      </c>
      <c r="B7" s="95" t="s">
        <v>22</v>
      </c>
      <c r="C7" s="93" t="s">
        <v>324</v>
      </c>
      <c r="D7" s="93" t="s">
        <v>349</v>
      </c>
      <c r="E7" s="95" t="s">
        <v>131</v>
      </c>
      <c r="F7" s="99" t="s">
        <v>23</v>
      </c>
      <c r="G7" s="101"/>
      <c r="H7" s="95" t="s">
        <v>341</v>
      </c>
      <c r="I7" s="97" t="s">
        <v>4</v>
      </c>
    </row>
    <row r="8" spans="1:13" ht="39" customHeight="1">
      <c r="A8" s="96"/>
      <c r="B8" s="96"/>
      <c r="C8" s="93"/>
      <c r="D8" s="93"/>
      <c r="E8" s="96"/>
      <c r="F8" s="51" t="s">
        <v>24</v>
      </c>
      <c r="G8" s="51" t="s">
        <v>25</v>
      </c>
      <c r="H8" s="96"/>
      <c r="I8" s="97"/>
    </row>
    <row r="9" spans="1:13" ht="19.5">
      <c r="A9" s="33">
        <v>1</v>
      </c>
      <c r="B9" s="33">
        <v>2</v>
      </c>
      <c r="C9" s="33"/>
      <c r="D9" s="33"/>
      <c r="E9" s="33">
        <v>3</v>
      </c>
      <c r="F9" s="33">
        <v>4</v>
      </c>
      <c r="G9" s="33">
        <v>5</v>
      </c>
      <c r="H9" s="33">
        <v>6</v>
      </c>
      <c r="I9" s="33">
        <v>7</v>
      </c>
    </row>
    <row r="10" spans="1:13">
      <c r="A10" s="51"/>
      <c r="B10" s="51" t="s">
        <v>5</v>
      </c>
      <c r="C10" s="51"/>
      <c r="D10" s="51"/>
      <c r="E10" s="54">
        <f>E11+E46+E57+E93+E122+E154</f>
        <v>58102.550733000004</v>
      </c>
      <c r="F10" s="54">
        <f>F11+F46+F57+F93+F122</f>
        <v>57202.550633000006</v>
      </c>
      <c r="G10" s="54">
        <f>G11+G46+G57+G93+G122+G154</f>
        <v>-57202.550733000004</v>
      </c>
      <c r="H10" s="54">
        <f>E10+F10+G10</f>
        <v>58102.550633000013</v>
      </c>
      <c r="I10" s="51"/>
      <c r="J10" s="61"/>
      <c r="K10" s="61"/>
      <c r="L10" s="61"/>
      <c r="M10" s="61"/>
    </row>
    <row r="11" spans="1:13" ht="56.25">
      <c r="A11" s="51" t="s">
        <v>6</v>
      </c>
      <c r="B11" s="23" t="s">
        <v>7</v>
      </c>
      <c r="C11" s="23"/>
      <c r="D11" s="23"/>
      <c r="E11" s="54">
        <f>SUM(E12:E45)</f>
        <v>23006.040100000002</v>
      </c>
      <c r="F11" s="54">
        <f>F12+F13+F21+F32+F33+F39+F40+F42+F44</f>
        <v>22526.04</v>
      </c>
      <c r="G11" s="54">
        <f t="shared" ref="G11:H11" si="0">G12+G13+G21+G32+G33+G39+G40+G42+G44</f>
        <v>-22526.040100000002</v>
      </c>
      <c r="H11" s="54">
        <f t="shared" si="0"/>
        <v>23006.04</v>
      </c>
      <c r="I11" s="23"/>
      <c r="J11" s="61"/>
      <c r="K11" s="35"/>
    </row>
    <row r="12" spans="1:13" ht="37.5">
      <c r="A12" s="51">
        <v>1</v>
      </c>
      <c r="B12" s="23"/>
      <c r="C12" s="23" t="s">
        <v>27</v>
      </c>
      <c r="D12" s="23"/>
      <c r="E12" s="54">
        <v>15644.392100000001</v>
      </c>
      <c r="F12" s="54"/>
      <c r="G12" s="54">
        <f>-E12</f>
        <v>-15644.392100000001</v>
      </c>
      <c r="H12" s="54">
        <f t="shared" ref="H12:H59" si="1">E12+F12+G12</f>
        <v>0</v>
      </c>
      <c r="I12" s="23"/>
    </row>
    <row r="13" spans="1:13">
      <c r="A13" s="51" t="s">
        <v>41</v>
      </c>
      <c r="B13" s="23"/>
      <c r="C13" s="23"/>
      <c r="D13" s="23" t="s">
        <v>42</v>
      </c>
      <c r="E13" s="54"/>
      <c r="F13" s="54">
        <f t="shared" ref="F13:H13" si="2">SUM(F14:F20)</f>
        <v>15644.392</v>
      </c>
      <c r="G13" s="54"/>
      <c r="H13" s="54">
        <f t="shared" si="2"/>
        <v>15644.392</v>
      </c>
      <c r="I13" s="23"/>
      <c r="J13" s="35"/>
    </row>
    <row r="14" spans="1:13">
      <c r="A14" s="51" t="s">
        <v>12</v>
      </c>
      <c r="B14" s="31"/>
      <c r="C14" s="31"/>
      <c r="D14" s="31" t="s">
        <v>174</v>
      </c>
      <c r="E14" s="54"/>
      <c r="F14" s="55">
        <v>1720</v>
      </c>
      <c r="G14" s="54"/>
      <c r="H14" s="55">
        <f t="shared" si="1"/>
        <v>1720</v>
      </c>
      <c r="I14" s="23"/>
      <c r="J14" s="35"/>
    </row>
    <row r="15" spans="1:13">
      <c r="A15" s="51" t="s">
        <v>12</v>
      </c>
      <c r="B15" s="31"/>
      <c r="C15" s="31"/>
      <c r="D15" s="31" t="s">
        <v>176</v>
      </c>
      <c r="E15" s="54"/>
      <c r="F15" s="55">
        <v>1127.5</v>
      </c>
      <c r="G15" s="54"/>
      <c r="H15" s="55">
        <f t="shared" si="1"/>
        <v>1127.5</v>
      </c>
      <c r="I15" s="23"/>
      <c r="J15" s="35"/>
    </row>
    <row r="16" spans="1:13" ht="37.5">
      <c r="A16" s="51" t="s">
        <v>12</v>
      </c>
      <c r="B16" s="31"/>
      <c r="C16" s="31"/>
      <c r="D16" s="31" t="s">
        <v>179</v>
      </c>
      <c r="E16" s="54"/>
      <c r="F16" s="55">
        <v>890</v>
      </c>
      <c r="G16" s="54"/>
      <c r="H16" s="55">
        <f t="shared" si="1"/>
        <v>890</v>
      </c>
      <c r="I16" s="23"/>
      <c r="J16" s="35"/>
    </row>
    <row r="17" spans="1:10">
      <c r="A17" s="51" t="s">
        <v>12</v>
      </c>
      <c r="B17" s="31"/>
      <c r="C17" s="31"/>
      <c r="D17" s="31" t="s">
        <v>189</v>
      </c>
      <c r="E17" s="54"/>
      <c r="F17" s="55">
        <v>952.5</v>
      </c>
      <c r="G17" s="54"/>
      <c r="H17" s="55">
        <f t="shared" si="1"/>
        <v>952.5</v>
      </c>
      <c r="I17" s="23"/>
      <c r="J17" s="35"/>
    </row>
    <row r="18" spans="1:10" ht="56.25">
      <c r="A18" s="51" t="s">
        <v>12</v>
      </c>
      <c r="B18" s="31"/>
      <c r="C18" s="31"/>
      <c r="D18" s="31" t="s">
        <v>288</v>
      </c>
      <c r="E18" s="54"/>
      <c r="F18" s="55">
        <f>2024+4650.983</f>
        <v>6674.9830000000002</v>
      </c>
      <c r="G18" s="54"/>
      <c r="H18" s="55">
        <f t="shared" si="1"/>
        <v>6674.9830000000002</v>
      </c>
      <c r="I18" s="31" t="s">
        <v>338</v>
      </c>
      <c r="J18" s="35"/>
    </row>
    <row r="19" spans="1:10">
      <c r="A19" s="51" t="s">
        <v>12</v>
      </c>
      <c r="B19" s="31"/>
      <c r="C19" s="31"/>
      <c r="D19" s="31" t="s">
        <v>289</v>
      </c>
      <c r="E19" s="54"/>
      <c r="F19" s="55">
        <v>280</v>
      </c>
      <c r="G19" s="54"/>
      <c r="H19" s="55">
        <f t="shared" si="1"/>
        <v>280</v>
      </c>
      <c r="I19" s="23"/>
      <c r="J19" s="35"/>
    </row>
    <row r="20" spans="1:10">
      <c r="A20" s="51" t="s">
        <v>12</v>
      </c>
      <c r="B20" s="31"/>
      <c r="C20" s="31"/>
      <c r="D20" s="31" t="s">
        <v>186</v>
      </c>
      <c r="E20" s="54"/>
      <c r="F20" s="55">
        <v>3999.4090000000001</v>
      </c>
      <c r="G20" s="54"/>
      <c r="H20" s="55">
        <f t="shared" si="1"/>
        <v>3999.4090000000001</v>
      </c>
      <c r="I20" s="23"/>
      <c r="J20" s="35"/>
    </row>
    <row r="21" spans="1:10" hidden="1">
      <c r="A21" s="51" t="s">
        <v>41</v>
      </c>
      <c r="B21" s="23"/>
      <c r="C21" s="23"/>
      <c r="D21" s="23"/>
      <c r="E21" s="54"/>
      <c r="F21" s="54"/>
      <c r="G21" s="54"/>
      <c r="H21" s="54"/>
      <c r="I21" s="23"/>
      <c r="J21" s="35"/>
    </row>
    <row r="22" spans="1:10" s="29" customFormat="1" ht="75" hidden="1">
      <c r="A22" s="51" t="s">
        <v>12</v>
      </c>
      <c r="B22" s="31" t="s">
        <v>193</v>
      </c>
      <c r="C22" s="31" t="s">
        <v>193</v>
      </c>
      <c r="D22" s="31" t="s">
        <v>193</v>
      </c>
      <c r="E22" s="55"/>
      <c r="F22" s="55">
        <v>17.091000000000008</v>
      </c>
      <c r="G22" s="55"/>
      <c r="H22" s="55">
        <f t="shared" si="1"/>
        <v>17.091000000000008</v>
      </c>
      <c r="I22" s="31"/>
      <c r="J22" s="38"/>
    </row>
    <row r="23" spans="1:10" s="29" customFormat="1" ht="56.25" hidden="1">
      <c r="A23" s="51" t="s">
        <v>12</v>
      </c>
      <c r="B23" s="31" t="s">
        <v>199</v>
      </c>
      <c r="C23" s="31" t="s">
        <v>199</v>
      </c>
      <c r="D23" s="31" t="s">
        <v>199</v>
      </c>
      <c r="E23" s="55"/>
      <c r="F23" s="55">
        <v>1011.8766000000001</v>
      </c>
      <c r="G23" s="55"/>
      <c r="H23" s="55">
        <f t="shared" si="1"/>
        <v>1011.8766000000001</v>
      </c>
      <c r="I23" s="31"/>
      <c r="J23" s="38"/>
    </row>
    <row r="24" spans="1:10" s="29" customFormat="1" ht="75" hidden="1">
      <c r="A24" s="51" t="s">
        <v>12</v>
      </c>
      <c r="B24" s="31" t="s">
        <v>200</v>
      </c>
      <c r="C24" s="31" t="s">
        <v>200</v>
      </c>
      <c r="D24" s="31" t="s">
        <v>200</v>
      </c>
      <c r="E24" s="55"/>
      <c r="F24" s="55">
        <v>1207.6501000000001</v>
      </c>
      <c r="G24" s="55"/>
      <c r="H24" s="55">
        <f t="shared" si="1"/>
        <v>1207.6501000000001</v>
      </c>
      <c r="I24" s="31"/>
      <c r="J24" s="38"/>
    </row>
    <row r="25" spans="1:10" s="29" customFormat="1" ht="56.25" hidden="1">
      <c r="A25" s="51" t="s">
        <v>12</v>
      </c>
      <c r="B25" s="31" t="s">
        <v>201</v>
      </c>
      <c r="C25" s="31" t="s">
        <v>201</v>
      </c>
      <c r="D25" s="31" t="s">
        <v>201</v>
      </c>
      <c r="E25" s="55"/>
      <c r="F25" s="55">
        <v>250.0784000000001</v>
      </c>
      <c r="G25" s="55"/>
      <c r="H25" s="55">
        <f t="shared" si="1"/>
        <v>250.0784000000001</v>
      </c>
      <c r="I25" s="31"/>
      <c r="J25" s="38"/>
    </row>
    <row r="26" spans="1:10" s="29" customFormat="1" ht="56.25" hidden="1">
      <c r="A26" s="51" t="s">
        <v>12</v>
      </c>
      <c r="B26" s="31" t="s">
        <v>203</v>
      </c>
      <c r="C26" s="31" t="s">
        <v>203</v>
      </c>
      <c r="D26" s="31" t="s">
        <v>203</v>
      </c>
      <c r="E26" s="55"/>
      <c r="F26" s="55">
        <v>304.9824000000001</v>
      </c>
      <c r="G26" s="55"/>
      <c r="H26" s="55">
        <f t="shared" si="1"/>
        <v>304.9824000000001</v>
      </c>
      <c r="I26" s="31"/>
      <c r="J26" s="38"/>
    </row>
    <row r="27" spans="1:10" s="29" customFormat="1" ht="56.25" hidden="1">
      <c r="A27" s="51" t="s">
        <v>12</v>
      </c>
      <c r="B27" s="31" t="s">
        <v>204</v>
      </c>
      <c r="C27" s="31" t="s">
        <v>204</v>
      </c>
      <c r="D27" s="31" t="s">
        <v>204</v>
      </c>
      <c r="E27" s="55"/>
      <c r="F27" s="55">
        <v>58.831000000000017</v>
      </c>
      <c r="G27" s="55"/>
      <c r="H27" s="55">
        <f t="shared" si="1"/>
        <v>58.831000000000017</v>
      </c>
      <c r="I27" s="31"/>
      <c r="J27" s="38"/>
    </row>
    <row r="28" spans="1:10" s="29" customFormat="1" ht="56.25" hidden="1">
      <c r="A28" s="51" t="s">
        <v>12</v>
      </c>
      <c r="B28" s="31" t="s">
        <v>209</v>
      </c>
      <c r="C28" s="31" t="s">
        <v>209</v>
      </c>
      <c r="D28" s="31" t="s">
        <v>209</v>
      </c>
      <c r="E28" s="55"/>
      <c r="F28" s="55"/>
      <c r="G28" s="55"/>
      <c r="H28" s="55">
        <f t="shared" si="1"/>
        <v>0</v>
      </c>
      <c r="I28" s="31"/>
      <c r="J28" s="38"/>
    </row>
    <row r="29" spans="1:10" s="29" customFormat="1" ht="75" hidden="1">
      <c r="A29" s="51" t="s">
        <v>12</v>
      </c>
      <c r="B29" s="31" t="s">
        <v>210</v>
      </c>
      <c r="C29" s="31" t="s">
        <v>210</v>
      </c>
      <c r="D29" s="31" t="s">
        <v>210</v>
      </c>
      <c r="E29" s="55"/>
      <c r="F29" s="55">
        <v>3.3809999999999683</v>
      </c>
      <c r="G29" s="55"/>
      <c r="H29" s="55">
        <f t="shared" si="1"/>
        <v>3.3809999999999683</v>
      </c>
      <c r="I29" s="31"/>
      <c r="J29" s="38"/>
    </row>
    <row r="30" spans="1:10" s="29" customFormat="1" ht="93.75" hidden="1">
      <c r="A30" s="51" t="s">
        <v>12</v>
      </c>
      <c r="B30" s="31" t="s">
        <v>211</v>
      </c>
      <c r="C30" s="31" t="s">
        <v>211</v>
      </c>
      <c r="D30" s="31" t="s">
        <v>211</v>
      </c>
      <c r="E30" s="55"/>
      <c r="F30" s="55">
        <v>33.803999999999974</v>
      </c>
      <c r="G30" s="55"/>
      <c r="H30" s="55">
        <f t="shared" si="1"/>
        <v>33.803999999999974</v>
      </c>
      <c r="I30" s="31"/>
      <c r="J30" s="38"/>
    </row>
    <row r="31" spans="1:10" s="29" customFormat="1" ht="75" hidden="1">
      <c r="A31" s="51" t="s">
        <v>12</v>
      </c>
      <c r="B31" s="31" t="s">
        <v>213</v>
      </c>
      <c r="C31" s="31" t="s">
        <v>213</v>
      </c>
      <c r="D31" s="31" t="s">
        <v>213</v>
      </c>
      <c r="E31" s="55"/>
      <c r="F31" s="55">
        <v>1763.2886000000001</v>
      </c>
      <c r="G31" s="55"/>
      <c r="H31" s="55">
        <f t="shared" si="1"/>
        <v>1763.2886000000001</v>
      </c>
      <c r="I31" s="31"/>
      <c r="J31" s="38"/>
    </row>
    <row r="32" spans="1:10" ht="56.25">
      <c r="A32" s="51">
        <v>2</v>
      </c>
      <c r="B32" s="23"/>
      <c r="C32" s="23" t="s">
        <v>28</v>
      </c>
      <c r="D32" s="23"/>
      <c r="E32" s="54">
        <v>7087.4629999999997</v>
      </c>
      <c r="F32" s="54"/>
      <c r="G32" s="54">
        <f>-E32+480</f>
        <v>-6607.4629999999997</v>
      </c>
      <c r="H32" s="54">
        <f t="shared" si="1"/>
        <v>480</v>
      </c>
      <c r="I32" s="24" t="s">
        <v>315</v>
      </c>
      <c r="J32" s="61"/>
    </row>
    <row r="33" spans="1:11">
      <c r="A33" s="51" t="s">
        <v>41</v>
      </c>
      <c r="B33" s="23"/>
      <c r="C33" s="23"/>
      <c r="D33" s="23" t="s">
        <v>42</v>
      </c>
      <c r="E33" s="54"/>
      <c r="F33" s="54">
        <f>SUM(F34:F38)</f>
        <v>6607.4629999999997</v>
      </c>
      <c r="G33" s="54"/>
      <c r="H33" s="54">
        <f t="shared" si="1"/>
        <v>6607.4629999999997</v>
      </c>
      <c r="I33" s="23"/>
      <c r="J33" s="35"/>
    </row>
    <row r="34" spans="1:11">
      <c r="A34" s="51" t="s">
        <v>12</v>
      </c>
      <c r="B34" s="31"/>
      <c r="C34" s="31"/>
      <c r="D34" s="31" t="s">
        <v>291</v>
      </c>
      <c r="E34" s="54"/>
      <c r="F34" s="55">
        <v>612</v>
      </c>
      <c r="G34" s="54"/>
      <c r="H34" s="55">
        <f t="shared" si="1"/>
        <v>612</v>
      </c>
      <c r="I34" s="23"/>
      <c r="J34" s="35"/>
    </row>
    <row r="35" spans="1:11">
      <c r="A35" s="51" t="s">
        <v>12</v>
      </c>
      <c r="B35" s="17"/>
      <c r="C35" s="17"/>
      <c r="D35" s="17" t="s">
        <v>292</v>
      </c>
      <c r="E35" s="54"/>
      <c r="F35" s="55">
        <v>2103.4629999999997</v>
      </c>
      <c r="G35" s="54"/>
      <c r="H35" s="55">
        <f t="shared" si="1"/>
        <v>2103.4629999999997</v>
      </c>
      <c r="I35" s="23"/>
      <c r="J35" s="35"/>
    </row>
    <row r="36" spans="1:11">
      <c r="A36" s="51" t="s">
        <v>12</v>
      </c>
      <c r="B36" s="39"/>
      <c r="C36" s="39"/>
      <c r="D36" s="39" t="s">
        <v>293</v>
      </c>
      <c r="E36" s="54"/>
      <c r="F36" s="55">
        <v>1032</v>
      </c>
      <c r="G36" s="54"/>
      <c r="H36" s="55">
        <f t="shared" si="1"/>
        <v>1032</v>
      </c>
      <c r="I36" s="23"/>
      <c r="J36" s="35"/>
    </row>
    <row r="37" spans="1:11">
      <c r="A37" s="51" t="s">
        <v>12</v>
      </c>
      <c r="B37" s="39"/>
      <c r="C37" s="39"/>
      <c r="D37" s="39" t="s">
        <v>295</v>
      </c>
      <c r="E37" s="54"/>
      <c r="F37" s="55">
        <v>2700</v>
      </c>
      <c r="G37" s="54"/>
      <c r="H37" s="55">
        <f t="shared" si="1"/>
        <v>2700</v>
      </c>
      <c r="I37" s="23"/>
      <c r="J37" s="35"/>
    </row>
    <row r="38" spans="1:11">
      <c r="A38" s="51" t="s">
        <v>12</v>
      </c>
      <c r="B38" s="31"/>
      <c r="C38" s="31"/>
      <c r="D38" s="31" t="s">
        <v>294</v>
      </c>
      <c r="E38" s="54"/>
      <c r="F38" s="55">
        <v>160</v>
      </c>
      <c r="G38" s="54"/>
      <c r="H38" s="55">
        <f t="shared" si="1"/>
        <v>160</v>
      </c>
      <c r="I38" s="23"/>
      <c r="J38" s="35"/>
    </row>
    <row r="39" spans="1:11">
      <c r="A39" s="51">
        <v>3</v>
      </c>
      <c r="B39" s="23"/>
      <c r="C39" s="23" t="s">
        <v>30</v>
      </c>
      <c r="D39" s="23"/>
      <c r="E39" s="54">
        <v>20</v>
      </c>
      <c r="F39" s="54"/>
      <c r="G39" s="54">
        <f>-E39</f>
        <v>-20</v>
      </c>
      <c r="H39" s="54">
        <f t="shared" si="1"/>
        <v>0</v>
      </c>
      <c r="I39" s="23"/>
    </row>
    <row r="40" spans="1:11">
      <c r="A40" s="51" t="s">
        <v>41</v>
      </c>
      <c r="B40" s="23"/>
      <c r="C40" s="23"/>
      <c r="D40" s="23" t="s">
        <v>42</v>
      </c>
      <c r="E40" s="54"/>
      <c r="F40" s="54">
        <f>F41</f>
        <v>20</v>
      </c>
      <c r="G40" s="54"/>
      <c r="H40" s="54">
        <f t="shared" si="1"/>
        <v>20</v>
      </c>
      <c r="I40" s="23"/>
    </row>
    <row r="41" spans="1:11" s="29" customFormat="1">
      <c r="A41" s="51" t="s">
        <v>12</v>
      </c>
      <c r="B41" s="14"/>
      <c r="C41" s="14"/>
      <c r="D41" s="14" t="s">
        <v>296</v>
      </c>
      <c r="E41" s="55"/>
      <c r="F41" s="55">
        <v>20</v>
      </c>
      <c r="G41" s="55"/>
      <c r="H41" s="55">
        <f t="shared" si="1"/>
        <v>20</v>
      </c>
      <c r="I41" s="31"/>
    </row>
    <row r="42" spans="1:11" ht="37.5">
      <c r="A42" s="51">
        <v>4</v>
      </c>
      <c r="B42" s="70"/>
      <c r="C42" s="70" t="s">
        <v>31</v>
      </c>
      <c r="D42" s="70"/>
      <c r="E42" s="54">
        <f>F45</f>
        <v>254.185</v>
      </c>
      <c r="F42" s="54"/>
      <c r="G42" s="54">
        <f>-E42</f>
        <v>-254.185</v>
      </c>
      <c r="H42" s="54">
        <f t="shared" si="1"/>
        <v>0</v>
      </c>
      <c r="I42" s="23"/>
    </row>
    <row r="43" spans="1:11">
      <c r="A43" s="51" t="s">
        <v>41</v>
      </c>
      <c r="B43" s="70"/>
      <c r="C43" s="70"/>
      <c r="D43" s="70" t="s">
        <v>42</v>
      </c>
      <c r="E43" s="54"/>
      <c r="F43" s="54">
        <f>F44</f>
        <v>254.185</v>
      </c>
      <c r="G43" s="54"/>
      <c r="H43" s="54">
        <f t="shared" si="1"/>
        <v>254.185</v>
      </c>
      <c r="I43" s="23"/>
    </row>
    <row r="44" spans="1:11" s="29" customFormat="1" ht="56.25">
      <c r="A44" s="51" t="s">
        <v>12</v>
      </c>
      <c r="B44" s="23"/>
      <c r="C44" s="23"/>
      <c r="D44" s="31" t="s">
        <v>327</v>
      </c>
      <c r="E44" s="55"/>
      <c r="F44" s="59">
        <f>F45</f>
        <v>254.185</v>
      </c>
      <c r="G44" s="55"/>
      <c r="H44" s="55">
        <f t="shared" si="1"/>
        <v>254.185</v>
      </c>
      <c r="I44" s="31" t="s">
        <v>339</v>
      </c>
    </row>
    <row r="45" spans="1:11" s="29" customFormat="1" ht="112.5" hidden="1">
      <c r="A45" s="51" t="s">
        <v>12</v>
      </c>
      <c r="B45" s="14" t="s">
        <v>132</v>
      </c>
      <c r="C45" s="14" t="s">
        <v>132</v>
      </c>
      <c r="D45" s="14" t="s">
        <v>132</v>
      </c>
      <c r="E45" s="55"/>
      <c r="F45" s="55">
        <v>254.185</v>
      </c>
      <c r="G45" s="55"/>
      <c r="H45" s="55">
        <f t="shared" si="1"/>
        <v>254.185</v>
      </c>
      <c r="I45" s="31"/>
    </row>
    <row r="46" spans="1:11" ht="65.25" customHeight="1">
      <c r="A46" s="51" t="s">
        <v>8</v>
      </c>
      <c r="B46" s="23" t="s">
        <v>9</v>
      </c>
      <c r="C46" s="23"/>
      <c r="D46" s="23"/>
      <c r="E46" s="54">
        <f>SUM(E47:E56)</f>
        <v>13888.330136999999</v>
      </c>
      <c r="F46" s="54">
        <f>F47+F49+F51+F53</f>
        <v>13888.330136999999</v>
      </c>
      <c r="G46" s="54">
        <f t="shared" ref="G46:H46" si="3">G47+G49+G51+G53</f>
        <v>-13888.330136999999</v>
      </c>
      <c r="H46" s="54">
        <f t="shared" si="3"/>
        <v>13888.330136999999</v>
      </c>
      <c r="I46" s="23"/>
      <c r="K46" s="48"/>
    </row>
    <row r="47" spans="1:11" ht="28.5" customHeight="1">
      <c r="A47" s="51">
        <v>1</v>
      </c>
      <c r="B47" s="23"/>
      <c r="C47" s="23" t="s">
        <v>27</v>
      </c>
      <c r="D47" s="23"/>
      <c r="E47" s="54">
        <v>11097.656299999999</v>
      </c>
      <c r="F47" s="54"/>
      <c r="G47" s="54">
        <f>-E47</f>
        <v>-11097.656299999999</v>
      </c>
      <c r="H47" s="54">
        <f t="shared" si="1"/>
        <v>0</v>
      </c>
      <c r="I47" s="23"/>
    </row>
    <row r="48" spans="1:11" ht="28.5" customHeight="1">
      <c r="A48" s="51" t="s">
        <v>41</v>
      </c>
      <c r="B48" s="23"/>
      <c r="C48" s="23"/>
      <c r="D48" s="23" t="s">
        <v>42</v>
      </c>
      <c r="E48" s="54"/>
      <c r="F48" s="54">
        <f t="shared" ref="F48" si="4">F49</f>
        <v>11097.656299999999</v>
      </c>
      <c r="G48" s="54"/>
      <c r="H48" s="54">
        <f t="shared" si="1"/>
        <v>11097.656299999999</v>
      </c>
      <c r="I48" s="23"/>
    </row>
    <row r="49" spans="1:11" ht="56.25">
      <c r="A49" s="51" t="s">
        <v>12</v>
      </c>
      <c r="B49" s="23"/>
      <c r="C49" s="23"/>
      <c r="D49" s="31" t="s">
        <v>288</v>
      </c>
      <c r="E49" s="55"/>
      <c r="F49" s="55">
        <f>F50</f>
        <v>11097.656299999999</v>
      </c>
      <c r="G49" s="55"/>
      <c r="H49" s="55">
        <f t="shared" si="1"/>
        <v>11097.656299999999</v>
      </c>
      <c r="I49" s="31" t="s">
        <v>340</v>
      </c>
    </row>
    <row r="50" spans="1:11" s="29" customFormat="1" ht="56.25" hidden="1">
      <c r="A50" s="51" t="s">
        <v>12</v>
      </c>
      <c r="B50" s="17" t="s">
        <v>216</v>
      </c>
      <c r="C50" s="17" t="s">
        <v>216</v>
      </c>
      <c r="D50" s="17" t="s">
        <v>216</v>
      </c>
      <c r="E50" s="55"/>
      <c r="F50" s="55">
        <v>11097.656299999999</v>
      </c>
      <c r="G50" s="55"/>
      <c r="H50" s="55">
        <f t="shared" si="1"/>
        <v>11097.656299999999</v>
      </c>
      <c r="I50" s="31"/>
    </row>
    <row r="51" spans="1:11">
      <c r="A51" s="51">
        <v>2</v>
      </c>
      <c r="B51" s="23"/>
      <c r="C51" s="23" t="s">
        <v>28</v>
      </c>
      <c r="D51" s="23"/>
      <c r="E51" s="54">
        <v>2790.6738370000003</v>
      </c>
      <c r="F51" s="54"/>
      <c r="G51" s="54">
        <f>-E51</f>
        <v>-2790.6738370000003</v>
      </c>
      <c r="H51" s="54">
        <f t="shared" si="1"/>
        <v>0</v>
      </c>
      <c r="I51" s="23"/>
    </row>
    <row r="52" spans="1:11">
      <c r="A52" s="51" t="s">
        <v>41</v>
      </c>
      <c r="B52" s="23"/>
      <c r="C52" s="23"/>
      <c r="D52" s="23" t="s">
        <v>42</v>
      </c>
      <c r="E52" s="54"/>
      <c r="F52" s="54">
        <f>F53</f>
        <v>2790.6738370000003</v>
      </c>
      <c r="G52" s="54"/>
      <c r="H52" s="54">
        <f t="shared" si="1"/>
        <v>2790.6738370000003</v>
      </c>
      <c r="I52" s="23"/>
    </row>
    <row r="53" spans="1:11" ht="56.25">
      <c r="A53" s="51" t="s">
        <v>12</v>
      </c>
      <c r="B53" s="23"/>
      <c r="C53" s="23"/>
      <c r="D53" s="31" t="s">
        <v>304</v>
      </c>
      <c r="E53" s="54"/>
      <c r="F53" s="55">
        <f>SUM(F54:F56)</f>
        <v>2790.6738370000003</v>
      </c>
      <c r="G53" s="55"/>
      <c r="H53" s="55">
        <f t="shared" si="1"/>
        <v>2790.6738370000003</v>
      </c>
      <c r="I53" s="31" t="s">
        <v>340</v>
      </c>
    </row>
    <row r="54" spans="1:11" s="29" customFormat="1" ht="37.5" hidden="1">
      <c r="A54" s="51" t="s">
        <v>12</v>
      </c>
      <c r="B54" s="17" t="s">
        <v>67</v>
      </c>
      <c r="C54" s="17" t="s">
        <v>67</v>
      </c>
      <c r="D54" s="17" t="s">
        <v>67</v>
      </c>
      <c r="E54" s="55"/>
      <c r="F54" s="55">
        <v>915.60085099999924</v>
      </c>
      <c r="G54" s="55"/>
      <c r="H54" s="55">
        <f t="shared" si="1"/>
        <v>915.60085099999924</v>
      </c>
      <c r="I54" s="31"/>
    </row>
    <row r="55" spans="1:11" s="29" customFormat="1" ht="37.5" hidden="1">
      <c r="A55" s="51" t="s">
        <v>12</v>
      </c>
      <c r="B55" s="17" t="s">
        <v>68</v>
      </c>
      <c r="C55" s="17" t="s">
        <v>68</v>
      </c>
      <c r="D55" s="17" t="s">
        <v>68</v>
      </c>
      <c r="E55" s="55"/>
      <c r="F55" s="55">
        <v>1725.072986000001</v>
      </c>
      <c r="G55" s="55"/>
      <c r="H55" s="55">
        <f t="shared" si="1"/>
        <v>1725.072986000001</v>
      </c>
      <c r="I55" s="31"/>
    </row>
    <row r="56" spans="1:11" s="29" customFormat="1" ht="37.5" hidden="1">
      <c r="A56" s="51" t="s">
        <v>12</v>
      </c>
      <c r="B56" s="17" t="s">
        <v>69</v>
      </c>
      <c r="C56" s="17" t="s">
        <v>69</v>
      </c>
      <c r="D56" s="17" t="s">
        <v>69</v>
      </c>
      <c r="E56" s="55"/>
      <c r="F56" s="55">
        <v>150</v>
      </c>
      <c r="G56" s="55"/>
      <c r="H56" s="55">
        <f t="shared" si="1"/>
        <v>150</v>
      </c>
      <c r="I56" s="31"/>
    </row>
    <row r="57" spans="1:11" ht="112.5">
      <c r="A57" s="51" t="s">
        <v>10</v>
      </c>
      <c r="B57" s="23" t="s">
        <v>11</v>
      </c>
      <c r="C57" s="23"/>
      <c r="D57" s="23"/>
      <c r="E57" s="54">
        <f>E58</f>
        <v>10339.014645999996</v>
      </c>
      <c r="F57" s="54">
        <f t="shared" ref="F57:G57" si="5">F58</f>
        <v>10339.014646000001</v>
      </c>
      <c r="G57" s="54">
        <f t="shared" si="5"/>
        <v>-10339.014645999996</v>
      </c>
      <c r="H57" s="54">
        <f t="shared" si="1"/>
        <v>10339.014646000003</v>
      </c>
      <c r="I57" s="18"/>
      <c r="K57" s="48"/>
    </row>
    <row r="58" spans="1:11" ht="93.75">
      <c r="A58" s="51">
        <v>1</v>
      </c>
      <c r="B58" s="23" t="s">
        <v>13</v>
      </c>
      <c r="C58" s="23"/>
      <c r="D58" s="23"/>
      <c r="E58" s="54">
        <f>SUM(E59:E92)</f>
        <v>10339.014645999996</v>
      </c>
      <c r="F58" s="54">
        <f>F59+F60+F68+F76+F77+F82+F87+F88+F90+F91</f>
        <v>10339.014646000001</v>
      </c>
      <c r="G58" s="54">
        <f t="shared" ref="G58:H58" si="6">G59+G60+G68+G76+G77+G82+G87+G88+G90+G91</f>
        <v>-10339.014645999996</v>
      </c>
      <c r="H58" s="54">
        <f t="shared" si="6"/>
        <v>10339.014646000001</v>
      </c>
      <c r="I58" s="33"/>
    </row>
    <row r="59" spans="1:11" ht="37.5">
      <c r="A59" s="51" t="s">
        <v>286</v>
      </c>
      <c r="B59" s="23"/>
      <c r="C59" s="23" t="s">
        <v>27</v>
      </c>
      <c r="D59" s="23"/>
      <c r="E59" s="54">
        <v>8025.3433670000013</v>
      </c>
      <c r="F59" s="54"/>
      <c r="G59" s="56">
        <f>-E59</f>
        <v>-8025.3433670000013</v>
      </c>
      <c r="H59" s="54">
        <f t="shared" si="1"/>
        <v>0</v>
      </c>
      <c r="I59" s="21"/>
      <c r="J59" s="48"/>
      <c r="K59" s="48"/>
    </row>
    <row r="60" spans="1:11" ht="19.5">
      <c r="A60" s="51" t="s">
        <v>41</v>
      </c>
      <c r="B60" s="23"/>
      <c r="C60" s="23"/>
      <c r="D60" s="23" t="s">
        <v>42</v>
      </c>
      <c r="E60" s="54"/>
      <c r="F60" s="54">
        <f>SUM(F61:F67)</f>
        <v>8025.3433670000004</v>
      </c>
      <c r="G60" s="54"/>
      <c r="H60" s="54">
        <f t="shared" ref="H60" si="7">SUM(H61:H67)</f>
        <v>8025.3433670000004</v>
      </c>
      <c r="I60" s="21"/>
      <c r="J60" s="48"/>
      <c r="K60" s="48"/>
    </row>
    <row r="61" spans="1:11" ht="19.5">
      <c r="A61" s="51" t="s">
        <v>12</v>
      </c>
      <c r="B61" s="31"/>
      <c r="C61" s="31"/>
      <c r="D61" s="31" t="s">
        <v>174</v>
      </c>
      <c r="E61" s="54"/>
      <c r="F61" s="55">
        <v>2351.1938999999998</v>
      </c>
      <c r="G61" s="56"/>
      <c r="H61" s="55">
        <f t="shared" ref="H61:H103" si="8">E61+F61+G61</f>
        <v>2351.1938999999998</v>
      </c>
      <c r="I61" s="21"/>
      <c r="J61" s="48"/>
      <c r="K61" s="48"/>
    </row>
    <row r="62" spans="1:11" ht="19.5">
      <c r="A62" s="51" t="s">
        <v>12</v>
      </c>
      <c r="B62" s="31"/>
      <c r="C62" s="31"/>
      <c r="D62" s="31" t="s">
        <v>176</v>
      </c>
      <c r="E62" s="54"/>
      <c r="F62" s="55">
        <v>2660.402067</v>
      </c>
      <c r="G62" s="56"/>
      <c r="H62" s="55">
        <f t="shared" si="8"/>
        <v>2660.402067</v>
      </c>
      <c r="I62" s="21"/>
      <c r="J62" s="48"/>
      <c r="K62" s="48"/>
    </row>
    <row r="63" spans="1:11" ht="37.5">
      <c r="A63" s="51" t="s">
        <v>12</v>
      </c>
      <c r="B63" s="31"/>
      <c r="C63" s="31"/>
      <c r="D63" s="31" t="s">
        <v>179</v>
      </c>
      <c r="E63" s="54"/>
      <c r="F63" s="55">
        <v>1216.636</v>
      </c>
      <c r="G63" s="56"/>
      <c r="H63" s="55">
        <f t="shared" si="8"/>
        <v>1216.636</v>
      </c>
      <c r="I63" s="21"/>
      <c r="J63" s="48"/>
      <c r="K63" s="48"/>
    </row>
    <row r="64" spans="1:11" ht="19.5">
      <c r="A64" s="51" t="s">
        <v>12</v>
      </c>
      <c r="B64" s="31"/>
      <c r="C64" s="31"/>
      <c r="D64" s="31" t="s">
        <v>189</v>
      </c>
      <c r="E64" s="54"/>
      <c r="F64" s="55">
        <v>169.69739999999996</v>
      </c>
      <c r="G64" s="56"/>
      <c r="H64" s="55">
        <f t="shared" si="8"/>
        <v>169.69739999999996</v>
      </c>
      <c r="I64" s="21"/>
      <c r="J64" s="48"/>
      <c r="K64" s="48"/>
    </row>
    <row r="65" spans="1:11" ht="56.25">
      <c r="A65" s="51" t="s">
        <v>12</v>
      </c>
      <c r="B65" s="31"/>
      <c r="C65" s="31"/>
      <c r="D65" s="31" t="s">
        <v>288</v>
      </c>
      <c r="E65" s="54"/>
      <c r="F65" s="55">
        <f>786.295+225.631</f>
        <v>1011.9259999999999</v>
      </c>
      <c r="G65" s="56"/>
      <c r="H65" s="55">
        <f t="shared" si="8"/>
        <v>1011.9259999999999</v>
      </c>
      <c r="I65" s="31" t="s">
        <v>342</v>
      </c>
      <c r="J65" s="48"/>
      <c r="K65" s="48"/>
    </row>
    <row r="66" spans="1:11" ht="19.5">
      <c r="A66" s="51" t="s">
        <v>12</v>
      </c>
      <c r="B66" s="31"/>
      <c r="C66" s="31"/>
      <c r="D66" s="31" t="s">
        <v>289</v>
      </c>
      <c r="E66" s="54"/>
      <c r="F66" s="55">
        <v>9.0231000000000563</v>
      </c>
      <c r="G66" s="56"/>
      <c r="H66" s="55">
        <f t="shared" si="8"/>
        <v>9.0231000000000563</v>
      </c>
      <c r="I66" s="21"/>
      <c r="J66" s="48"/>
      <c r="K66" s="48"/>
    </row>
    <row r="67" spans="1:11" ht="19.5">
      <c r="A67" s="51" t="s">
        <v>12</v>
      </c>
      <c r="B67" s="31"/>
      <c r="C67" s="31"/>
      <c r="D67" s="31" t="s">
        <v>186</v>
      </c>
      <c r="E67" s="54"/>
      <c r="F67" s="55">
        <v>606.46489999999983</v>
      </c>
      <c r="G67" s="56"/>
      <c r="H67" s="55">
        <f t="shared" si="8"/>
        <v>606.46489999999983</v>
      </c>
      <c r="I67" s="21"/>
      <c r="J67" s="48"/>
      <c r="K67" s="48"/>
    </row>
    <row r="68" spans="1:11" hidden="1">
      <c r="A68" s="51" t="s">
        <v>41</v>
      </c>
      <c r="B68" s="23"/>
      <c r="C68" s="23"/>
      <c r="D68" s="23" t="s">
        <v>317</v>
      </c>
      <c r="E68" s="54"/>
      <c r="F68" s="54"/>
      <c r="G68" s="56"/>
      <c r="H68" s="54"/>
      <c r="I68" s="23"/>
      <c r="J68" s="48"/>
      <c r="K68" s="48"/>
    </row>
    <row r="69" spans="1:11" s="29" customFormat="1" ht="75" hidden="1">
      <c r="A69" s="51" t="s">
        <v>12</v>
      </c>
      <c r="B69" s="31" t="s">
        <v>219</v>
      </c>
      <c r="C69" s="31" t="s">
        <v>219</v>
      </c>
      <c r="D69" s="31" t="s">
        <v>219</v>
      </c>
      <c r="E69" s="55"/>
      <c r="F69" s="55">
        <v>0.617999999999995</v>
      </c>
      <c r="G69" s="57"/>
      <c r="H69" s="55">
        <f t="shared" si="8"/>
        <v>0.617999999999995</v>
      </c>
      <c r="I69" s="28"/>
      <c r="J69" s="46"/>
      <c r="K69" s="46"/>
    </row>
    <row r="70" spans="1:11" s="29" customFormat="1" ht="75" hidden="1">
      <c r="A70" s="51" t="s">
        <v>12</v>
      </c>
      <c r="B70" s="31" t="s">
        <v>223</v>
      </c>
      <c r="C70" s="31" t="s">
        <v>223</v>
      </c>
      <c r="D70" s="31" t="s">
        <v>223</v>
      </c>
      <c r="E70" s="55"/>
      <c r="F70" s="55">
        <v>5.7000000000000384</v>
      </c>
      <c r="G70" s="57"/>
      <c r="H70" s="55">
        <f t="shared" si="8"/>
        <v>5.7000000000000384</v>
      </c>
      <c r="I70" s="28"/>
      <c r="J70" s="46"/>
      <c r="K70" s="46"/>
    </row>
    <row r="71" spans="1:11" s="29" customFormat="1" ht="37.5" hidden="1">
      <c r="A71" s="51" t="s">
        <v>12</v>
      </c>
      <c r="B71" s="31" t="s">
        <v>224</v>
      </c>
      <c r="C71" s="31" t="s">
        <v>224</v>
      </c>
      <c r="D71" s="31" t="s">
        <v>224</v>
      </c>
      <c r="E71" s="55"/>
      <c r="F71" s="55">
        <v>56.412000000000262</v>
      </c>
      <c r="G71" s="57"/>
      <c r="H71" s="55">
        <f t="shared" si="8"/>
        <v>56.412000000000262</v>
      </c>
      <c r="I71" s="28"/>
      <c r="J71" s="46"/>
      <c r="K71" s="46"/>
    </row>
    <row r="72" spans="1:11" s="29" customFormat="1" ht="75" hidden="1">
      <c r="A72" s="51" t="s">
        <v>12</v>
      </c>
      <c r="B72" s="31" t="s">
        <v>225</v>
      </c>
      <c r="C72" s="31" t="s">
        <v>225</v>
      </c>
      <c r="D72" s="31" t="s">
        <v>225</v>
      </c>
      <c r="E72" s="55"/>
      <c r="F72" s="55">
        <v>48.055000000000064</v>
      </c>
      <c r="G72" s="57"/>
      <c r="H72" s="55">
        <f t="shared" si="8"/>
        <v>48.055000000000064</v>
      </c>
      <c r="I72" s="28"/>
      <c r="J72" s="46"/>
      <c r="K72" s="46"/>
    </row>
    <row r="73" spans="1:11" s="29" customFormat="1" ht="56.25" hidden="1">
      <c r="A73" s="51" t="s">
        <v>12</v>
      </c>
      <c r="B73" s="31" t="s">
        <v>226</v>
      </c>
      <c r="C73" s="31" t="s">
        <v>226</v>
      </c>
      <c r="D73" s="31" t="s">
        <v>226</v>
      </c>
      <c r="E73" s="55"/>
      <c r="F73" s="55">
        <v>60.932999999999993</v>
      </c>
      <c r="G73" s="57"/>
      <c r="H73" s="55">
        <f t="shared" si="8"/>
        <v>60.932999999999993</v>
      </c>
      <c r="I73" s="28"/>
      <c r="J73" s="46"/>
      <c r="K73" s="46"/>
    </row>
    <row r="74" spans="1:11" s="29" customFormat="1" ht="75" hidden="1">
      <c r="A74" s="51" t="s">
        <v>12</v>
      </c>
      <c r="B74" s="31" t="s">
        <v>228</v>
      </c>
      <c r="C74" s="31" t="s">
        <v>228</v>
      </c>
      <c r="D74" s="31" t="s">
        <v>228</v>
      </c>
      <c r="E74" s="55"/>
      <c r="F74" s="55">
        <v>33.396000000000186</v>
      </c>
      <c r="G74" s="57"/>
      <c r="H74" s="55">
        <f t="shared" si="8"/>
        <v>33.396000000000186</v>
      </c>
      <c r="I74" s="28"/>
      <c r="J74" s="46"/>
      <c r="K74" s="46"/>
    </row>
    <row r="75" spans="1:11" s="29" customFormat="1" ht="75" hidden="1">
      <c r="A75" s="51" t="s">
        <v>12</v>
      </c>
      <c r="B75" s="31" t="s">
        <v>229</v>
      </c>
      <c r="C75" s="31" t="s">
        <v>229</v>
      </c>
      <c r="D75" s="31" t="s">
        <v>229</v>
      </c>
      <c r="E75" s="55"/>
      <c r="F75" s="55">
        <v>20.516999999999825</v>
      </c>
      <c r="G75" s="57"/>
      <c r="H75" s="55">
        <f t="shared" si="8"/>
        <v>20.516999999999825</v>
      </c>
      <c r="I75" s="28"/>
      <c r="J75" s="46"/>
      <c r="K75" s="46"/>
    </row>
    <row r="76" spans="1:11" ht="19.5">
      <c r="A76" s="51">
        <v>2</v>
      </c>
      <c r="B76" s="23"/>
      <c r="C76" s="23" t="s">
        <v>28</v>
      </c>
      <c r="D76" s="23"/>
      <c r="E76" s="58">
        <v>1597.5562789999931</v>
      </c>
      <c r="F76" s="54"/>
      <c r="G76" s="56">
        <f>-E76</f>
        <v>-1597.5562789999931</v>
      </c>
      <c r="H76" s="54">
        <f t="shared" si="8"/>
        <v>0</v>
      </c>
      <c r="I76" s="21"/>
    </row>
    <row r="77" spans="1:11" ht="19.5">
      <c r="A77" s="51" t="s">
        <v>41</v>
      </c>
      <c r="B77" s="23"/>
      <c r="C77" s="23"/>
      <c r="D77" s="23" t="s">
        <v>42</v>
      </c>
      <c r="E77" s="54"/>
      <c r="F77" s="54">
        <f>SUM(F78:F81)</f>
        <v>1597.5562789999994</v>
      </c>
      <c r="G77" s="54"/>
      <c r="H77" s="54">
        <f t="shared" ref="H77" si="9">SUM(H78:H81)</f>
        <v>1597.5562789999994</v>
      </c>
      <c r="I77" s="21"/>
    </row>
    <row r="78" spans="1:11" ht="19.5">
      <c r="A78" s="51" t="s">
        <v>12</v>
      </c>
      <c r="B78" s="31"/>
      <c r="C78" s="31"/>
      <c r="D78" s="31" t="s">
        <v>291</v>
      </c>
      <c r="E78" s="54"/>
      <c r="F78" s="55">
        <v>154.59019999999984</v>
      </c>
      <c r="G78" s="56"/>
      <c r="H78" s="55">
        <f t="shared" si="8"/>
        <v>154.59019999999984</v>
      </c>
      <c r="I78" s="21"/>
      <c r="J78" s="61"/>
    </row>
    <row r="79" spans="1:11" ht="19.5">
      <c r="A79" s="51" t="s">
        <v>12</v>
      </c>
      <c r="B79" s="17"/>
      <c r="C79" s="17"/>
      <c r="D79" s="17" t="s">
        <v>292</v>
      </c>
      <c r="E79" s="54"/>
      <c r="F79" s="55">
        <v>134.03949999999975</v>
      </c>
      <c r="G79" s="56"/>
      <c r="H79" s="55">
        <f t="shared" si="8"/>
        <v>134.03949999999975</v>
      </c>
      <c r="I79" s="21"/>
    </row>
    <row r="80" spans="1:11" ht="19.5">
      <c r="A80" s="51" t="s">
        <v>12</v>
      </c>
      <c r="B80" s="39"/>
      <c r="C80" s="39"/>
      <c r="D80" s="39" t="s">
        <v>293</v>
      </c>
      <c r="E80" s="54"/>
      <c r="F80" s="55">
        <v>487.94997199999966</v>
      </c>
      <c r="G80" s="56"/>
      <c r="H80" s="55">
        <f t="shared" si="8"/>
        <v>487.94997199999966</v>
      </c>
      <c r="I80" s="21"/>
    </row>
    <row r="81" spans="1:9" ht="56.25">
      <c r="A81" s="51" t="s">
        <v>12</v>
      </c>
      <c r="B81" s="39"/>
      <c r="C81" s="39"/>
      <c r="D81" s="39" t="s">
        <v>295</v>
      </c>
      <c r="E81" s="54"/>
      <c r="F81" s="55">
        <f>599.434607+221.542</f>
        <v>820.97660700000006</v>
      </c>
      <c r="G81" s="56"/>
      <c r="H81" s="55">
        <f t="shared" si="8"/>
        <v>820.97660700000006</v>
      </c>
      <c r="I81" s="31" t="s">
        <v>343</v>
      </c>
    </row>
    <row r="82" spans="1:9" hidden="1">
      <c r="A82" s="51" t="s">
        <v>41</v>
      </c>
      <c r="B82" s="23"/>
      <c r="C82" s="23"/>
      <c r="D82" s="23" t="s">
        <v>317</v>
      </c>
      <c r="E82" s="54"/>
      <c r="F82" s="54"/>
      <c r="G82" s="54"/>
      <c r="H82" s="54"/>
      <c r="I82" s="23"/>
    </row>
    <row r="83" spans="1:9" s="29" customFormat="1" ht="112.5" hidden="1">
      <c r="A83" s="51" t="s">
        <v>12</v>
      </c>
      <c r="B83" s="31" t="s">
        <v>86</v>
      </c>
      <c r="C83" s="31" t="s">
        <v>86</v>
      </c>
      <c r="D83" s="31" t="s">
        <v>86</v>
      </c>
      <c r="E83" s="55"/>
      <c r="F83" s="55">
        <v>20.961999999999989</v>
      </c>
      <c r="G83" s="57"/>
      <c r="H83" s="55">
        <f t="shared" si="8"/>
        <v>20.961999999999989</v>
      </c>
      <c r="I83" s="28"/>
    </row>
    <row r="84" spans="1:9" s="29" customFormat="1" ht="75" hidden="1">
      <c r="A84" s="51" t="s">
        <v>12</v>
      </c>
      <c r="B84" s="31" t="s">
        <v>90</v>
      </c>
      <c r="C84" s="31" t="s">
        <v>90</v>
      </c>
      <c r="D84" s="31" t="s">
        <v>90</v>
      </c>
      <c r="E84" s="55"/>
      <c r="F84" s="55">
        <v>2.9180000000000597</v>
      </c>
      <c r="G84" s="57"/>
      <c r="H84" s="55">
        <f t="shared" si="8"/>
        <v>2.9180000000000597</v>
      </c>
      <c r="I84" s="28"/>
    </row>
    <row r="85" spans="1:9" s="29" customFormat="1" ht="93.75" hidden="1">
      <c r="A85" s="51" t="s">
        <v>12</v>
      </c>
      <c r="B85" s="31" t="s">
        <v>91</v>
      </c>
      <c r="C85" s="31" t="s">
        <v>91</v>
      </c>
      <c r="D85" s="31" t="s">
        <v>91</v>
      </c>
      <c r="E85" s="55"/>
      <c r="F85" s="55">
        <v>38.247000000000014</v>
      </c>
      <c r="G85" s="57"/>
      <c r="H85" s="55">
        <f t="shared" si="8"/>
        <v>38.247000000000014</v>
      </c>
      <c r="I85" s="28"/>
    </row>
    <row r="86" spans="1:9" s="29" customFormat="1" ht="75" hidden="1">
      <c r="A86" s="51" t="s">
        <v>12</v>
      </c>
      <c r="B86" s="31" t="s">
        <v>98</v>
      </c>
      <c r="C86" s="31" t="s">
        <v>98</v>
      </c>
      <c r="D86" s="31" t="s">
        <v>98</v>
      </c>
      <c r="E86" s="55"/>
      <c r="F86" s="55">
        <v>159.41500000000002</v>
      </c>
      <c r="G86" s="57"/>
      <c r="H86" s="55">
        <f t="shared" si="8"/>
        <v>159.41500000000002</v>
      </c>
      <c r="I86" s="28"/>
    </row>
    <row r="87" spans="1:9" s="29" customFormat="1">
      <c r="A87" s="51">
        <v>3</v>
      </c>
      <c r="B87" s="23"/>
      <c r="C87" s="23" t="s">
        <v>31</v>
      </c>
      <c r="D87" s="23"/>
      <c r="E87" s="54">
        <v>260.04000000000002</v>
      </c>
      <c r="F87" s="54"/>
      <c r="G87" s="56">
        <v>-260.04000000000002</v>
      </c>
      <c r="H87" s="54">
        <v>0</v>
      </c>
      <c r="I87" s="28"/>
    </row>
    <row r="88" spans="1:9" s="29" customFormat="1">
      <c r="A88" s="51" t="s">
        <v>41</v>
      </c>
      <c r="B88" s="23"/>
      <c r="C88" s="23"/>
      <c r="D88" s="23" t="s">
        <v>42</v>
      </c>
      <c r="E88" s="54"/>
      <c r="F88" s="54">
        <f>F89</f>
        <v>260.04000000000002</v>
      </c>
      <c r="G88" s="56"/>
      <c r="H88" s="54">
        <v>260.04000000000002</v>
      </c>
      <c r="I88" s="28"/>
    </row>
    <row r="89" spans="1:9" s="29" customFormat="1">
      <c r="A89" s="51" t="s">
        <v>12</v>
      </c>
      <c r="B89" s="31"/>
      <c r="C89" s="31"/>
      <c r="D89" s="31" t="s">
        <v>290</v>
      </c>
      <c r="E89" s="55"/>
      <c r="F89" s="55">
        <v>260.04000000000002</v>
      </c>
      <c r="G89" s="56"/>
      <c r="H89" s="54"/>
      <c r="I89" s="28"/>
    </row>
    <row r="90" spans="1:9" ht="19.5">
      <c r="A90" s="51">
        <v>4</v>
      </c>
      <c r="B90" s="23"/>
      <c r="C90" s="23" t="s">
        <v>30</v>
      </c>
      <c r="D90" s="23"/>
      <c r="E90" s="54">
        <v>456.07499999999999</v>
      </c>
      <c r="F90" s="54"/>
      <c r="G90" s="56">
        <f>-E90</f>
        <v>-456.07499999999999</v>
      </c>
      <c r="H90" s="54">
        <f>E90+F90+G90</f>
        <v>0</v>
      </c>
      <c r="I90" s="21"/>
    </row>
    <row r="91" spans="1:9" ht="19.5">
      <c r="A91" s="51" t="s">
        <v>41</v>
      </c>
      <c r="B91" s="23"/>
      <c r="C91" s="23"/>
      <c r="D91" s="23" t="s">
        <v>42</v>
      </c>
      <c r="E91" s="54"/>
      <c r="F91" s="54">
        <f>F92</f>
        <v>456.07499999999999</v>
      </c>
      <c r="G91" s="56"/>
      <c r="H91" s="54">
        <f t="shared" si="8"/>
        <v>456.07499999999999</v>
      </c>
      <c r="I91" s="21"/>
    </row>
    <row r="92" spans="1:9" s="29" customFormat="1">
      <c r="A92" s="51" t="s">
        <v>12</v>
      </c>
      <c r="B92" s="14"/>
      <c r="C92" s="14"/>
      <c r="D92" s="14" t="s">
        <v>296</v>
      </c>
      <c r="E92" s="55"/>
      <c r="F92" s="55">
        <v>456.07499999999999</v>
      </c>
      <c r="G92" s="57"/>
      <c r="H92" s="55">
        <f>E92+F92+G92</f>
        <v>456.07499999999999</v>
      </c>
      <c r="I92" s="28"/>
    </row>
    <row r="93" spans="1:9" ht="56.25">
      <c r="A93" s="51" t="s">
        <v>14</v>
      </c>
      <c r="B93" s="23" t="s">
        <v>15</v>
      </c>
      <c r="C93" s="23"/>
      <c r="D93" s="23"/>
      <c r="E93" s="54">
        <f>E94</f>
        <v>6290.9106000000011</v>
      </c>
      <c r="F93" s="54">
        <f t="shared" ref="F93:G93" si="10">F94</f>
        <v>6290.9106000000002</v>
      </c>
      <c r="G93" s="54">
        <f t="shared" si="10"/>
        <v>-6290.9106000000011</v>
      </c>
      <c r="H93" s="54">
        <f t="shared" si="8"/>
        <v>6290.9106000000011</v>
      </c>
      <c r="I93" s="18"/>
    </row>
    <row r="94" spans="1:9" ht="168.75">
      <c r="A94" s="51">
        <v>1</v>
      </c>
      <c r="B94" s="19" t="s">
        <v>16</v>
      </c>
      <c r="C94" s="19"/>
      <c r="D94" s="19"/>
      <c r="E94" s="54">
        <f>SUM(E95:E121)</f>
        <v>6290.9106000000011</v>
      </c>
      <c r="F94" s="54">
        <f>F95+F97+F111+F113+F116+F118</f>
        <v>6290.9106000000002</v>
      </c>
      <c r="G94" s="54">
        <f t="shared" ref="G94:H94" si="11">G95+G97+G111+G113+G116+G118</f>
        <v>-6290.9106000000011</v>
      </c>
      <c r="H94" s="54">
        <f t="shared" si="11"/>
        <v>6290.9106000000002</v>
      </c>
      <c r="I94" s="18"/>
    </row>
    <row r="95" spans="1:9" ht="37.5">
      <c r="A95" s="51" t="s">
        <v>286</v>
      </c>
      <c r="B95" s="23"/>
      <c r="C95" s="23" t="s">
        <v>27</v>
      </c>
      <c r="D95" s="23"/>
      <c r="E95" s="54">
        <v>3789.1758</v>
      </c>
      <c r="F95" s="54"/>
      <c r="G95" s="54">
        <f>-E95</f>
        <v>-3789.1758</v>
      </c>
      <c r="H95" s="54">
        <f t="shared" si="8"/>
        <v>0</v>
      </c>
      <c r="I95" s="18"/>
    </row>
    <row r="96" spans="1:9">
      <c r="A96" s="51"/>
      <c r="B96" s="23"/>
      <c r="C96" s="23"/>
      <c r="D96" s="23" t="s">
        <v>42</v>
      </c>
      <c r="E96" s="54"/>
      <c r="F96" s="54">
        <f>F97</f>
        <v>3789.1758</v>
      </c>
      <c r="G96" s="54"/>
      <c r="H96" s="54">
        <f t="shared" si="8"/>
        <v>3789.1758</v>
      </c>
      <c r="I96" s="18"/>
    </row>
    <row r="97" spans="1:9" ht="56.25">
      <c r="A97" s="51" t="s">
        <v>41</v>
      </c>
      <c r="B97" s="23"/>
      <c r="C97" s="23"/>
      <c r="D97" s="31" t="s">
        <v>288</v>
      </c>
      <c r="E97" s="54"/>
      <c r="F97" s="55">
        <f>SUM(F98:F110)</f>
        <v>3789.1758</v>
      </c>
      <c r="G97" s="55"/>
      <c r="H97" s="55">
        <f t="shared" si="8"/>
        <v>3789.1758</v>
      </c>
      <c r="I97" s="31" t="s">
        <v>344</v>
      </c>
    </row>
    <row r="98" spans="1:9" s="29" customFormat="1" ht="93.75" hidden="1">
      <c r="A98" s="51" t="s">
        <v>12</v>
      </c>
      <c r="B98" s="31" t="s">
        <v>232</v>
      </c>
      <c r="C98" s="31" t="s">
        <v>232</v>
      </c>
      <c r="D98" s="31" t="s">
        <v>232</v>
      </c>
      <c r="E98" s="55"/>
      <c r="F98" s="55">
        <v>21.545999999999822</v>
      </c>
      <c r="G98" s="55"/>
      <c r="H98" s="55">
        <f t="shared" si="8"/>
        <v>21.545999999999822</v>
      </c>
      <c r="I98" s="17"/>
    </row>
    <row r="99" spans="1:9" s="29" customFormat="1" ht="93.75" hidden="1">
      <c r="A99" s="51" t="s">
        <v>12</v>
      </c>
      <c r="B99" s="31" t="s">
        <v>233</v>
      </c>
      <c r="C99" s="31" t="s">
        <v>233</v>
      </c>
      <c r="D99" s="31" t="s">
        <v>233</v>
      </c>
      <c r="E99" s="55"/>
      <c r="F99" s="55">
        <v>21.546000000000049</v>
      </c>
      <c r="G99" s="55"/>
      <c r="H99" s="55">
        <f t="shared" si="8"/>
        <v>21.546000000000049</v>
      </c>
      <c r="I99" s="17"/>
    </row>
    <row r="100" spans="1:9" s="29" customFormat="1" ht="93.75" hidden="1">
      <c r="A100" s="51" t="s">
        <v>12</v>
      </c>
      <c r="B100" s="31" t="s">
        <v>234</v>
      </c>
      <c r="C100" s="31" t="s">
        <v>234</v>
      </c>
      <c r="D100" s="31" t="s">
        <v>234</v>
      </c>
      <c r="E100" s="55"/>
      <c r="F100" s="55">
        <v>5.4149999999999636</v>
      </c>
      <c r="G100" s="55"/>
      <c r="H100" s="55">
        <f t="shared" si="8"/>
        <v>5.4149999999999636</v>
      </c>
      <c r="I100" s="17"/>
    </row>
    <row r="101" spans="1:9" s="29" customFormat="1" ht="93.75" hidden="1">
      <c r="A101" s="51" t="s">
        <v>12</v>
      </c>
      <c r="B101" s="31" t="s">
        <v>235</v>
      </c>
      <c r="C101" s="31" t="s">
        <v>235</v>
      </c>
      <c r="D101" s="31" t="s">
        <v>235</v>
      </c>
      <c r="E101" s="55"/>
      <c r="F101" s="55">
        <v>6.4979999999999336</v>
      </c>
      <c r="G101" s="55"/>
      <c r="H101" s="55">
        <f t="shared" si="8"/>
        <v>6.4979999999999336</v>
      </c>
      <c r="I101" s="17"/>
    </row>
    <row r="102" spans="1:9" s="29" customFormat="1" ht="93.75" hidden="1">
      <c r="A102" s="51" t="s">
        <v>12</v>
      </c>
      <c r="B102" s="31" t="s">
        <v>236</v>
      </c>
      <c r="C102" s="31" t="s">
        <v>236</v>
      </c>
      <c r="D102" s="31" t="s">
        <v>236</v>
      </c>
      <c r="E102" s="55"/>
      <c r="F102" s="55">
        <v>5.4149999999999636</v>
      </c>
      <c r="G102" s="55"/>
      <c r="H102" s="55">
        <f t="shared" si="8"/>
        <v>5.4149999999999636</v>
      </c>
      <c r="I102" s="17"/>
    </row>
    <row r="103" spans="1:9" s="29" customFormat="1" ht="150" hidden="1">
      <c r="A103" s="51" t="s">
        <v>12</v>
      </c>
      <c r="B103" s="31" t="s">
        <v>237</v>
      </c>
      <c r="C103" s="31" t="s">
        <v>237</v>
      </c>
      <c r="D103" s="31" t="s">
        <v>237</v>
      </c>
      <c r="E103" s="55"/>
      <c r="F103" s="55">
        <v>3.4200000000000159</v>
      </c>
      <c r="G103" s="55"/>
      <c r="H103" s="55">
        <f t="shared" si="8"/>
        <v>3.4200000000000159</v>
      </c>
      <c r="I103" s="17"/>
    </row>
    <row r="104" spans="1:9" s="29" customFormat="1" ht="75" hidden="1">
      <c r="A104" s="51" t="s">
        <v>12</v>
      </c>
      <c r="B104" s="31" t="s">
        <v>240</v>
      </c>
      <c r="C104" s="31" t="s">
        <v>240</v>
      </c>
      <c r="D104" s="31" t="s">
        <v>240</v>
      </c>
      <c r="E104" s="55"/>
      <c r="F104" s="55">
        <v>3.4200000000000728</v>
      </c>
      <c r="G104" s="55"/>
      <c r="H104" s="55">
        <f t="shared" ref="H104:H156" si="12">E104+F104+G104</f>
        <v>3.4200000000000728</v>
      </c>
      <c r="I104" s="17"/>
    </row>
    <row r="105" spans="1:9" s="29" customFormat="1" ht="131.25" hidden="1">
      <c r="A105" s="51" t="s">
        <v>12</v>
      </c>
      <c r="B105" s="31" t="s">
        <v>241</v>
      </c>
      <c r="C105" s="31" t="s">
        <v>241</v>
      </c>
      <c r="D105" s="31" t="s">
        <v>241</v>
      </c>
      <c r="E105" s="55"/>
      <c r="F105" s="55">
        <v>1419.4631999999999</v>
      </c>
      <c r="G105" s="55"/>
      <c r="H105" s="55">
        <f t="shared" si="12"/>
        <v>1419.4631999999999</v>
      </c>
      <c r="I105" s="17"/>
    </row>
    <row r="106" spans="1:9" s="29" customFormat="1" ht="150" hidden="1">
      <c r="A106" s="51" t="s">
        <v>12</v>
      </c>
      <c r="B106" s="31" t="s">
        <v>246</v>
      </c>
      <c r="C106" s="31" t="s">
        <v>246</v>
      </c>
      <c r="D106" s="31" t="s">
        <v>246</v>
      </c>
      <c r="E106" s="55"/>
      <c r="F106" s="55">
        <v>6.8630000000000138</v>
      </c>
      <c r="G106" s="55"/>
      <c r="H106" s="55">
        <f t="shared" si="12"/>
        <v>6.8630000000000138</v>
      </c>
      <c r="I106" s="17"/>
    </row>
    <row r="107" spans="1:9" s="29" customFormat="1" ht="93.75" hidden="1">
      <c r="A107" s="51" t="s">
        <v>12</v>
      </c>
      <c r="B107" s="31" t="s">
        <v>247</v>
      </c>
      <c r="C107" s="31" t="s">
        <v>247</v>
      </c>
      <c r="D107" s="31" t="s">
        <v>247</v>
      </c>
      <c r="E107" s="55"/>
      <c r="F107" s="55">
        <v>373.75</v>
      </c>
      <c r="G107" s="55"/>
      <c r="H107" s="55">
        <f t="shared" si="12"/>
        <v>373.75</v>
      </c>
      <c r="I107" s="17"/>
    </row>
    <row r="108" spans="1:9" s="29" customFormat="1" ht="93.75" hidden="1">
      <c r="A108" s="51" t="s">
        <v>12</v>
      </c>
      <c r="B108" s="31" t="s">
        <v>248</v>
      </c>
      <c r="C108" s="31" t="s">
        <v>248</v>
      </c>
      <c r="D108" s="31" t="s">
        <v>248</v>
      </c>
      <c r="E108" s="55"/>
      <c r="F108" s="55">
        <v>3.4199999999999591</v>
      </c>
      <c r="G108" s="55"/>
      <c r="H108" s="55">
        <f t="shared" si="12"/>
        <v>3.4199999999999591</v>
      </c>
      <c r="I108" s="17"/>
    </row>
    <row r="109" spans="1:9" s="29" customFormat="1" ht="131.25" hidden="1">
      <c r="A109" s="51" t="s">
        <v>12</v>
      </c>
      <c r="B109" s="31" t="s">
        <v>249</v>
      </c>
      <c r="C109" s="31" t="s">
        <v>249</v>
      </c>
      <c r="D109" s="31" t="s">
        <v>249</v>
      </c>
      <c r="E109" s="55"/>
      <c r="F109" s="55">
        <v>700.13400000000001</v>
      </c>
      <c r="G109" s="55"/>
      <c r="H109" s="55"/>
      <c r="I109" s="17"/>
    </row>
    <row r="110" spans="1:9" s="29" customFormat="1" ht="131.25" hidden="1">
      <c r="A110" s="51" t="s">
        <v>12</v>
      </c>
      <c r="B110" s="31" t="s">
        <v>250</v>
      </c>
      <c r="C110" s="31" t="s">
        <v>250</v>
      </c>
      <c r="D110" s="31" t="s">
        <v>250</v>
      </c>
      <c r="E110" s="55"/>
      <c r="F110" s="55">
        <v>1218.2856000000002</v>
      </c>
      <c r="G110" s="55"/>
      <c r="H110" s="55">
        <f t="shared" si="12"/>
        <v>1218.2856000000002</v>
      </c>
      <c r="I110" s="17"/>
    </row>
    <row r="111" spans="1:9">
      <c r="A111" s="51" t="s">
        <v>285</v>
      </c>
      <c r="B111" s="23"/>
      <c r="C111" s="23" t="s">
        <v>28</v>
      </c>
      <c r="D111" s="23"/>
      <c r="E111" s="54">
        <v>2159.7050000000004</v>
      </c>
      <c r="F111" s="54"/>
      <c r="G111" s="54">
        <f>-E111</f>
        <v>-2159.7050000000004</v>
      </c>
      <c r="H111" s="54">
        <f t="shared" si="12"/>
        <v>0</v>
      </c>
      <c r="I111" s="18"/>
    </row>
    <row r="112" spans="1:9">
      <c r="A112" s="51"/>
      <c r="B112" s="23"/>
      <c r="C112" s="23"/>
      <c r="D112" s="23" t="s">
        <v>42</v>
      </c>
      <c r="E112" s="54"/>
      <c r="F112" s="54">
        <f>F113</f>
        <v>2159.7049999999999</v>
      </c>
      <c r="G112" s="54"/>
      <c r="H112" s="54">
        <f t="shared" si="12"/>
        <v>2159.7049999999999</v>
      </c>
      <c r="I112" s="18"/>
    </row>
    <row r="113" spans="1:10" ht="56.25">
      <c r="A113" s="51" t="s">
        <v>41</v>
      </c>
      <c r="B113" s="23"/>
      <c r="C113" s="23"/>
      <c r="D113" s="39" t="s">
        <v>295</v>
      </c>
      <c r="E113" s="54"/>
      <c r="F113" s="55">
        <f>SUM(F114:F115)</f>
        <v>2159.7049999999999</v>
      </c>
      <c r="G113" s="55"/>
      <c r="H113" s="55">
        <f>E113+F113+G113</f>
        <v>2159.7049999999999</v>
      </c>
      <c r="I113" s="31" t="s">
        <v>345</v>
      </c>
    </row>
    <row r="114" spans="1:10" s="29" customFormat="1" ht="75" hidden="1">
      <c r="A114" s="51" t="s">
        <v>12</v>
      </c>
      <c r="B114" s="31" t="s">
        <v>117</v>
      </c>
      <c r="C114" s="31" t="s">
        <v>117</v>
      </c>
      <c r="D114" s="31" t="s">
        <v>117</v>
      </c>
      <c r="E114" s="55"/>
      <c r="F114" s="55">
        <v>722.73800000000006</v>
      </c>
      <c r="G114" s="55"/>
      <c r="H114" s="55">
        <f t="shared" si="12"/>
        <v>722.73800000000006</v>
      </c>
      <c r="I114" s="17"/>
    </row>
    <row r="115" spans="1:10" s="29" customFormat="1" ht="93.75" hidden="1">
      <c r="A115" s="51" t="s">
        <v>12</v>
      </c>
      <c r="B115" s="31" t="s">
        <v>118</v>
      </c>
      <c r="C115" s="31" t="s">
        <v>118</v>
      </c>
      <c r="D115" s="31" t="s">
        <v>118</v>
      </c>
      <c r="E115" s="55"/>
      <c r="F115" s="55">
        <v>1436.9670000000001</v>
      </c>
      <c r="G115" s="55"/>
      <c r="H115" s="55">
        <f t="shared" si="12"/>
        <v>1436.9670000000001</v>
      </c>
      <c r="I115" s="17"/>
    </row>
    <row r="116" spans="1:10">
      <c r="A116" s="51" t="s">
        <v>166</v>
      </c>
      <c r="B116" s="23"/>
      <c r="C116" s="23" t="s">
        <v>31</v>
      </c>
      <c r="D116" s="23"/>
      <c r="E116" s="54">
        <f>SUM(F119:F121)</f>
        <v>342.02980000000002</v>
      </c>
      <c r="F116" s="54"/>
      <c r="G116" s="54">
        <f>-E116</f>
        <v>-342.02980000000002</v>
      </c>
      <c r="H116" s="55">
        <f t="shared" si="12"/>
        <v>0</v>
      </c>
      <c r="I116" s="18"/>
    </row>
    <row r="117" spans="1:10">
      <c r="A117" s="51"/>
      <c r="B117" s="23"/>
      <c r="C117" s="23"/>
      <c r="D117" s="23" t="s">
        <v>42</v>
      </c>
      <c r="E117" s="54"/>
      <c r="F117" s="54">
        <f>F118</f>
        <v>342.02980000000002</v>
      </c>
      <c r="G117" s="54"/>
      <c r="H117" s="54">
        <f t="shared" si="12"/>
        <v>342.02980000000002</v>
      </c>
      <c r="I117" s="18"/>
    </row>
    <row r="118" spans="1:10" s="29" customFormat="1" ht="56.25">
      <c r="A118" s="51" t="s">
        <v>41</v>
      </c>
      <c r="B118" s="23"/>
      <c r="C118" s="23"/>
      <c r="D118" s="31" t="s">
        <v>327</v>
      </c>
      <c r="E118" s="55"/>
      <c r="F118" s="55">
        <f>SUM(F119:F121)</f>
        <v>342.02980000000002</v>
      </c>
      <c r="G118" s="55"/>
      <c r="H118" s="55">
        <f t="shared" si="12"/>
        <v>342.02980000000002</v>
      </c>
      <c r="I118" s="31" t="s">
        <v>346</v>
      </c>
    </row>
    <row r="119" spans="1:10" s="29" customFormat="1" ht="112.5" hidden="1">
      <c r="A119" s="51" t="s">
        <v>12</v>
      </c>
      <c r="B119" s="31" t="s">
        <v>160</v>
      </c>
      <c r="C119" s="31" t="s">
        <v>160</v>
      </c>
      <c r="D119" s="31" t="s">
        <v>160</v>
      </c>
      <c r="E119" s="55"/>
      <c r="F119" s="55">
        <v>23.437000000000001</v>
      </c>
      <c r="G119" s="55"/>
      <c r="H119" s="55">
        <f t="shared" si="12"/>
        <v>23.437000000000001</v>
      </c>
      <c r="I119" s="17"/>
    </row>
    <row r="120" spans="1:10" s="29" customFormat="1" ht="112.5" hidden="1">
      <c r="A120" s="51" t="s">
        <v>12</v>
      </c>
      <c r="B120" s="31" t="s">
        <v>161</v>
      </c>
      <c r="C120" s="31" t="s">
        <v>161</v>
      </c>
      <c r="D120" s="31" t="s">
        <v>161</v>
      </c>
      <c r="E120" s="55"/>
      <c r="F120" s="55">
        <v>113.6648</v>
      </c>
      <c r="G120" s="55"/>
      <c r="H120" s="55">
        <f t="shared" si="12"/>
        <v>113.6648</v>
      </c>
      <c r="I120" s="17"/>
    </row>
    <row r="121" spans="1:10" s="29" customFormat="1" ht="187.5" hidden="1">
      <c r="A121" s="51" t="s">
        <v>12</v>
      </c>
      <c r="B121" s="31" t="s">
        <v>162</v>
      </c>
      <c r="C121" s="31" t="s">
        <v>162</v>
      </c>
      <c r="D121" s="31" t="s">
        <v>162</v>
      </c>
      <c r="E121" s="55"/>
      <c r="F121" s="55">
        <v>204.928</v>
      </c>
      <c r="G121" s="55"/>
      <c r="H121" s="55">
        <f t="shared" si="12"/>
        <v>204.928</v>
      </c>
      <c r="I121" s="17"/>
    </row>
    <row r="122" spans="1:10" ht="75">
      <c r="A122" s="51" t="s">
        <v>14</v>
      </c>
      <c r="B122" s="23" t="s">
        <v>18</v>
      </c>
      <c r="C122" s="23"/>
      <c r="D122" s="23"/>
      <c r="E122" s="54">
        <f>SUM(E123:E153)</f>
        <v>4158.2552500000011</v>
      </c>
      <c r="F122" s="54">
        <f>F124+F123+F132+F140+F147+F151+F152+F141</f>
        <v>4158.2552500000002</v>
      </c>
      <c r="G122" s="54">
        <f t="shared" ref="G122:H122" si="13">G124+G123+G132+G140+G147+G151+G152+G141</f>
        <v>-4158.2552500000011</v>
      </c>
      <c r="H122" s="54">
        <f t="shared" si="13"/>
        <v>4158.2552500000002</v>
      </c>
      <c r="I122" s="18"/>
    </row>
    <row r="123" spans="1:10" ht="37.5">
      <c r="A123" s="51">
        <v>1</v>
      </c>
      <c r="B123" s="23"/>
      <c r="C123" s="23" t="s">
        <v>27</v>
      </c>
      <c r="D123" s="23"/>
      <c r="E123" s="54">
        <v>2324.1855999999989</v>
      </c>
      <c r="F123" s="54"/>
      <c r="G123" s="54">
        <f>-E123</f>
        <v>-2324.1855999999989</v>
      </c>
      <c r="H123" s="54">
        <f t="shared" si="12"/>
        <v>0</v>
      </c>
      <c r="I123" s="18"/>
    </row>
    <row r="124" spans="1:10">
      <c r="A124" s="51" t="s">
        <v>41</v>
      </c>
      <c r="B124" s="23"/>
      <c r="C124" s="23"/>
      <c r="D124" s="23" t="s">
        <v>280</v>
      </c>
      <c r="E124" s="54"/>
      <c r="F124" s="54">
        <f>SUM(F125:F131)</f>
        <v>2324.1855999999998</v>
      </c>
      <c r="G124" s="54"/>
      <c r="H124" s="54">
        <f t="shared" si="12"/>
        <v>2324.1855999999998</v>
      </c>
      <c r="I124" s="18"/>
    </row>
    <row r="125" spans="1:10">
      <c r="A125" s="51" t="s">
        <v>12</v>
      </c>
      <c r="B125" s="31"/>
      <c r="C125" s="31"/>
      <c r="D125" s="31" t="s">
        <v>174</v>
      </c>
      <c r="E125" s="54"/>
      <c r="F125" s="55">
        <v>1105.5829999999999</v>
      </c>
      <c r="G125" s="54"/>
      <c r="H125" s="55">
        <f t="shared" si="12"/>
        <v>1105.5829999999999</v>
      </c>
      <c r="I125" s="18"/>
      <c r="J125" s="61"/>
    </row>
    <row r="126" spans="1:10">
      <c r="A126" s="51" t="s">
        <v>12</v>
      </c>
      <c r="B126" s="31"/>
      <c r="C126" s="31"/>
      <c r="D126" s="31" t="s">
        <v>176</v>
      </c>
      <c r="E126" s="54"/>
      <c r="F126" s="55">
        <v>31.347999999999956</v>
      </c>
      <c r="G126" s="54"/>
      <c r="H126" s="55">
        <f t="shared" si="12"/>
        <v>31.347999999999956</v>
      </c>
      <c r="I126" s="18"/>
    </row>
    <row r="127" spans="1:10" ht="37.5">
      <c r="A127" s="51" t="s">
        <v>12</v>
      </c>
      <c r="B127" s="31"/>
      <c r="C127" s="31"/>
      <c r="D127" s="31" t="s">
        <v>179</v>
      </c>
      <c r="E127" s="54"/>
      <c r="F127" s="55">
        <v>37.151999999999873</v>
      </c>
      <c r="G127" s="54"/>
      <c r="H127" s="55">
        <f t="shared" si="12"/>
        <v>37.151999999999873</v>
      </c>
      <c r="I127" s="18"/>
    </row>
    <row r="128" spans="1:10">
      <c r="A128" s="51" t="s">
        <v>12</v>
      </c>
      <c r="B128" s="31"/>
      <c r="C128" s="31"/>
      <c r="D128" s="31" t="s">
        <v>189</v>
      </c>
      <c r="E128" s="54"/>
      <c r="F128" s="55"/>
      <c r="G128" s="54"/>
      <c r="H128" s="55">
        <f t="shared" si="12"/>
        <v>0</v>
      </c>
      <c r="I128" s="18"/>
    </row>
    <row r="129" spans="1:10" ht="56.25">
      <c r="A129" s="51" t="s">
        <v>12</v>
      </c>
      <c r="B129" s="31"/>
      <c r="C129" s="31"/>
      <c r="D129" s="31" t="s">
        <v>288</v>
      </c>
      <c r="E129" s="54"/>
      <c r="F129" s="55">
        <f>979.321+50.59</f>
        <v>1029.9110000000001</v>
      </c>
      <c r="G129" s="54"/>
      <c r="H129" s="55">
        <f t="shared" si="12"/>
        <v>1029.9110000000001</v>
      </c>
      <c r="I129" s="31" t="s">
        <v>347</v>
      </c>
    </row>
    <row r="130" spans="1:10">
      <c r="A130" s="51" t="s">
        <v>12</v>
      </c>
      <c r="B130" s="31"/>
      <c r="C130" s="31"/>
      <c r="D130" s="31" t="s">
        <v>289</v>
      </c>
      <c r="E130" s="54"/>
      <c r="F130" s="55">
        <v>23.052000000000021</v>
      </c>
      <c r="G130" s="54"/>
      <c r="H130" s="55">
        <f t="shared" si="12"/>
        <v>23.052000000000021</v>
      </c>
      <c r="I130" s="18"/>
    </row>
    <row r="131" spans="1:10">
      <c r="A131" s="51" t="s">
        <v>12</v>
      </c>
      <c r="B131" s="31"/>
      <c r="C131" s="31"/>
      <c r="D131" s="31" t="s">
        <v>186</v>
      </c>
      <c r="E131" s="54"/>
      <c r="F131" s="55">
        <v>97.139599999999973</v>
      </c>
      <c r="G131" s="54"/>
      <c r="H131" s="55">
        <f t="shared" si="12"/>
        <v>97.139599999999973</v>
      </c>
      <c r="I131" s="18"/>
    </row>
    <row r="132" spans="1:10" hidden="1">
      <c r="A132" s="51" t="s">
        <v>41</v>
      </c>
      <c r="B132" s="23"/>
      <c r="C132" s="23"/>
      <c r="D132" s="23" t="s">
        <v>317</v>
      </c>
      <c r="E132" s="54"/>
      <c r="F132" s="54"/>
      <c r="G132" s="54"/>
      <c r="H132" s="54"/>
      <c r="I132" s="23"/>
    </row>
    <row r="133" spans="1:10" s="29" customFormat="1" ht="131.25" hidden="1">
      <c r="A133" s="51" t="s">
        <v>12</v>
      </c>
      <c r="B133" s="31" t="s">
        <v>251</v>
      </c>
      <c r="C133" s="31" t="s">
        <v>251</v>
      </c>
      <c r="D133" s="31" t="s">
        <v>251</v>
      </c>
      <c r="E133" s="55"/>
      <c r="F133" s="55">
        <v>10.709999999999944</v>
      </c>
      <c r="G133" s="55"/>
      <c r="H133" s="55">
        <f t="shared" si="12"/>
        <v>10.709999999999944</v>
      </c>
      <c r="I133" s="17"/>
    </row>
    <row r="134" spans="1:10" s="29" customFormat="1" ht="131.25" hidden="1">
      <c r="A134" s="51" t="s">
        <v>12</v>
      </c>
      <c r="B134" s="31" t="s">
        <v>252</v>
      </c>
      <c r="C134" s="31" t="s">
        <v>252</v>
      </c>
      <c r="D134" s="31" t="s">
        <v>252</v>
      </c>
      <c r="E134" s="55"/>
      <c r="F134" s="55">
        <v>10.710000000000058</v>
      </c>
      <c r="G134" s="55"/>
      <c r="H134" s="55">
        <f t="shared" si="12"/>
        <v>10.710000000000058</v>
      </c>
      <c r="I134" s="17"/>
    </row>
    <row r="135" spans="1:10" s="29" customFormat="1" ht="150" hidden="1">
      <c r="A135" s="51" t="s">
        <v>12</v>
      </c>
      <c r="B135" s="31" t="s">
        <v>253</v>
      </c>
      <c r="C135" s="31" t="s">
        <v>253</v>
      </c>
      <c r="D135" s="31" t="s">
        <v>253</v>
      </c>
      <c r="E135" s="55"/>
      <c r="F135" s="55">
        <v>0.53999999999999204</v>
      </c>
      <c r="G135" s="55"/>
      <c r="H135" s="55">
        <f t="shared" si="12"/>
        <v>0.53999999999999204</v>
      </c>
      <c r="I135" s="17"/>
    </row>
    <row r="136" spans="1:10" s="29" customFormat="1" ht="131.25" hidden="1">
      <c r="A136" s="51" t="s">
        <v>12</v>
      </c>
      <c r="B136" s="31" t="s">
        <v>254</v>
      </c>
      <c r="C136" s="31" t="s">
        <v>254</v>
      </c>
      <c r="D136" s="31" t="s">
        <v>254</v>
      </c>
      <c r="E136" s="55"/>
      <c r="F136" s="55">
        <v>3</v>
      </c>
      <c r="G136" s="55"/>
      <c r="H136" s="55">
        <f t="shared" si="12"/>
        <v>3</v>
      </c>
      <c r="I136" s="17"/>
    </row>
    <row r="137" spans="1:10" s="29" customFormat="1" ht="112.5" hidden="1">
      <c r="A137" s="51" t="s">
        <v>12</v>
      </c>
      <c r="B137" s="31" t="s">
        <v>255</v>
      </c>
      <c r="C137" s="31" t="s">
        <v>255</v>
      </c>
      <c r="D137" s="31" t="s">
        <v>255</v>
      </c>
      <c r="E137" s="55"/>
      <c r="F137" s="55">
        <v>20.228999999999957</v>
      </c>
      <c r="G137" s="55"/>
      <c r="H137" s="55">
        <f t="shared" si="12"/>
        <v>20.228999999999957</v>
      </c>
      <c r="I137" s="17"/>
    </row>
    <row r="138" spans="1:10" s="29" customFormat="1" ht="112.5" hidden="1">
      <c r="A138" s="51" t="s">
        <v>12</v>
      </c>
      <c r="B138" s="31" t="s">
        <v>256</v>
      </c>
      <c r="C138" s="31" t="s">
        <v>256</v>
      </c>
      <c r="D138" s="31" t="s">
        <v>256</v>
      </c>
      <c r="E138" s="55"/>
      <c r="F138" s="55">
        <v>0</v>
      </c>
      <c r="G138" s="55"/>
      <c r="H138" s="55">
        <f t="shared" si="12"/>
        <v>0</v>
      </c>
      <c r="I138" s="17"/>
    </row>
    <row r="139" spans="1:10" s="29" customFormat="1" ht="112.5" hidden="1">
      <c r="A139" s="51" t="s">
        <v>12</v>
      </c>
      <c r="B139" s="31" t="s">
        <v>257</v>
      </c>
      <c r="C139" s="31" t="s">
        <v>257</v>
      </c>
      <c r="D139" s="31" t="s">
        <v>257</v>
      </c>
      <c r="E139" s="55"/>
      <c r="F139" s="55">
        <v>5.4009999999999998</v>
      </c>
      <c r="G139" s="55"/>
      <c r="H139" s="55">
        <f t="shared" si="12"/>
        <v>5.4009999999999998</v>
      </c>
      <c r="I139" s="17"/>
    </row>
    <row r="140" spans="1:10">
      <c r="A140" s="51">
        <v>2</v>
      </c>
      <c r="B140" s="23"/>
      <c r="C140" s="23" t="s">
        <v>28</v>
      </c>
      <c r="D140" s="23"/>
      <c r="E140" s="54">
        <v>1832.1636500000022</v>
      </c>
      <c r="F140" s="54"/>
      <c r="G140" s="54">
        <f>-E140</f>
        <v>-1832.1636500000022</v>
      </c>
      <c r="H140" s="54">
        <f t="shared" si="12"/>
        <v>0</v>
      </c>
      <c r="I140" s="18"/>
    </row>
    <row r="141" spans="1:10">
      <c r="A141" s="51" t="s">
        <v>41</v>
      </c>
      <c r="B141" s="23"/>
      <c r="C141" s="23"/>
      <c r="D141" s="23" t="s">
        <v>42</v>
      </c>
      <c r="E141" s="54"/>
      <c r="F141" s="54">
        <f>SUM(F142:F146)</f>
        <v>1832.16365</v>
      </c>
      <c r="G141" s="54"/>
      <c r="H141" s="54">
        <f t="shared" si="12"/>
        <v>1832.16365</v>
      </c>
      <c r="I141" s="18"/>
    </row>
    <row r="142" spans="1:10">
      <c r="A142" s="51" t="s">
        <v>12</v>
      </c>
      <c r="B142" s="31"/>
      <c r="C142" s="31"/>
      <c r="D142" s="31" t="s">
        <v>291</v>
      </c>
      <c r="E142" s="54"/>
      <c r="F142" s="55">
        <v>45.597858999999957</v>
      </c>
      <c r="G142" s="54"/>
      <c r="H142" s="55">
        <f t="shared" si="12"/>
        <v>45.597858999999957</v>
      </c>
      <c r="I142" s="18"/>
      <c r="J142" s="61"/>
    </row>
    <row r="143" spans="1:10">
      <c r="A143" s="51" t="s">
        <v>12</v>
      </c>
      <c r="B143" s="17"/>
      <c r="C143" s="17"/>
      <c r="D143" s="17" t="s">
        <v>292</v>
      </c>
      <c r="E143" s="54"/>
      <c r="F143" s="55">
        <v>41.583999999999939</v>
      </c>
      <c r="G143" s="54"/>
      <c r="H143" s="55">
        <f t="shared" si="12"/>
        <v>41.583999999999939</v>
      </c>
      <c r="I143" s="18"/>
    </row>
    <row r="144" spans="1:10">
      <c r="A144" s="51" t="s">
        <v>12</v>
      </c>
      <c r="B144" s="39"/>
      <c r="C144" s="39"/>
      <c r="D144" s="39" t="s">
        <v>293</v>
      </c>
      <c r="E144" s="54"/>
      <c r="F144" s="55">
        <v>23.829000000000008</v>
      </c>
      <c r="G144" s="54"/>
      <c r="H144" s="55">
        <f t="shared" si="12"/>
        <v>23.829000000000008</v>
      </c>
      <c r="I144" s="18"/>
    </row>
    <row r="145" spans="1:9">
      <c r="A145" s="51" t="s">
        <v>12</v>
      </c>
      <c r="B145" s="39"/>
      <c r="C145" s="39"/>
      <c r="D145" s="39" t="s">
        <v>294</v>
      </c>
      <c r="E145" s="54"/>
      <c r="F145" s="55">
        <v>9.5040000000000049</v>
      </c>
      <c r="G145" s="54"/>
      <c r="H145" s="55">
        <f t="shared" si="12"/>
        <v>9.5040000000000049</v>
      </c>
      <c r="I145" s="18"/>
    </row>
    <row r="146" spans="1:9" ht="56.25">
      <c r="A146" s="51" t="s">
        <v>12</v>
      </c>
      <c r="B146" s="39"/>
      <c r="C146" s="39"/>
      <c r="D146" s="39" t="s">
        <v>295</v>
      </c>
      <c r="E146" s="54"/>
      <c r="F146" s="55">
        <f>47.5087909999999+1664.14</f>
        <v>1711.6487910000001</v>
      </c>
      <c r="G146" s="54"/>
      <c r="H146" s="55">
        <f t="shared" si="12"/>
        <v>1711.6487910000001</v>
      </c>
      <c r="I146" s="31" t="s">
        <v>348</v>
      </c>
    </row>
    <row r="147" spans="1:9" hidden="1">
      <c r="A147" s="51" t="s">
        <v>41</v>
      </c>
      <c r="B147" s="23"/>
      <c r="C147" s="23"/>
      <c r="D147" s="23" t="s">
        <v>317</v>
      </c>
      <c r="E147" s="54"/>
      <c r="F147" s="54"/>
      <c r="G147" s="54"/>
      <c r="H147" s="54"/>
      <c r="I147" s="23"/>
    </row>
    <row r="148" spans="1:9" s="29" customFormat="1" ht="75" hidden="1">
      <c r="A148" s="51" t="s">
        <v>12</v>
      </c>
      <c r="B148" s="17" t="s">
        <v>126</v>
      </c>
      <c r="C148" s="17" t="s">
        <v>126</v>
      </c>
      <c r="D148" s="17" t="s">
        <v>126</v>
      </c>
      <c r="E148" s="55"/>
      <c r="F148" s="55">
        <v>1028.8270000000002</v>
      </c>
      <c r="G148" s="55"/>
      <c r="H148" s="55">
        <f t="shared" si="12"/>
        <v>1028.8270000000002</v>
      </c>
      <c r="I148" s="17"/>
    </row>
    <row r="149" spans="1:9" s="29" customFormat="1" ht="56.25" hidden="1">
      <c r="A149" s="51" t="s">
        <v>12</v>
      </c>
      <c r="B149" s="17" t="s">
        <v>127</v>
      </c>
      <c r="C149" s="17" t="s">
        <v>127</v>
      </c>
      <c r="D149" s="17" t="s">
        <v>127</v>
      </c>
      <c r="E149" s="55"/>
      <c r="F149" s="55">
        <v>578.31299999999999</v>
      </c>
      <c r="G149" s="55"/>
      <c r="H149" s="55">
        <f t="shared" si="12"/>
        <v>578.31299999999999</v>
      </c>
      <c r="I149" s="17"/>
    </row>
    <row r="150" spans="1:9" s="29" customFormat="1" ht="93.75" hidden="1">
      <c r="A150" s="51" t="s">
        <v>12</v>
      </c>
      <c r="B150" s="17" t="s">
        <v>128</v>
      </c>
      <c r="C150" s="17" t="s">
        <v>128</v>
      </c>
      <c r="D150" s="17" t="s">
        <v>128</v>
      </c>
      <c r="E150" s="55"/>
      <c r="F150" s="55">
        <v>57</v>
      </c>
      <c r="G150" s="55"/>
      <c r="H150" s="55">
        <f t="shared" si="12"/>
        <v>57</v>
      </c>
      <c r="I150" s="17"/>
    </row>
    <row r="151" spans="1:9">
      <c r="A151" s="51">
        <v>3</v>
      </c>
      <c r="B151" s="18"/>
      <c r="C151" s="18" t="s">
        <v>30</v>
      </c>
      <c r="D151" s="18"/>
      <c r="E151" s="54">
        <v>1.9059999999999999</v>
      </c>
      <c r="F151" s="54"/>
      <c r="G151" s="54">
        <f>-E151</f>
        <v>-1.9059999999999999</v>
      </c>
      <c r="H151" s="55">
        <f t="shared" si="12"/>
        <v>0</v>
      </c>
      <c r="I151" s="18"/>
    </row>
    <row r="152" spans="1:9">
      <c r="A152" s="51" t="s">
        <v>41</v>
      </c>
      <c r="B152" s="18"/>
      <c r="C152" s="18"/>
      <c r="D152" s="18" t="s">
        <v>42</v>
      </c>
      <c r="E152" s="54"/>
      <c r="F152" s="54">
        <f>F153</f>
        <v>1.9059999999999999</v>
      </c>
      <c r="G152" s="54"/>
      <c r="H152" s="55">
        <f t="shared" si="12"/>
        <v>1.9059999999999999</v>
      </c>
      <c r="I152" s="18"/>
    </row>
    <row r="153" spans="1:9" s="29" customFormat="1">
      <c r="A153" s="51" t="s">
        <v>12</v>
      </c>
      <c r="B153" s="17"/>
      <c r="C153" s="17"/>
      <c r="D153" s="17" t="s">
        <v>296</v>
      </c>
      <c r="E153" s="55"/>
      <c r="F153" s="55">
        <v>1.9059999999999999</v>
      </c>
      <c r="H153" s="55">
        <f t="shared" si="12"/>
        <v>1.9059999999999999</v>
      </c>
      <c r="I153" s="17"/>
    </row>
    <row r="154" spans="1:9" ht="131.25">
      <c r="A154" s="51" t="s">
        <v>17</v>
      </c>
      <c r="B154" s="23" t="s">
        <v>20</v>
      </c>
      <c r="C154" s="23"/>
      <c r="D154" s="23"/>
      <c r="E154" s="54">
        <f>E155</f>
        <v>420</v>
      </c>
      <c r="F154" s="54">
        <f t="shared" ref="F154:G154" si="14">F155</f>
        <v>0</v>
      </c>
      <c r="G154" s="54">
        <f t="shared" si="14"/>
        <v>0</v>
      </c>
      <c r="H154" s="54">
        <f t="shared" si="12"/>
        <v>420</v>
      </c>
      <c r="I154" s="51"/>
    </row>
    <row r="155" spans="1:9" ht="112.5">
      <c r="A155" s="51">
        <v>1</v>
      </c>
      <c r="B155" s="23" t="s">
        <v>21</v>
      </c>
      <c r="C155" s="23"/>
      <c r="D155" s="23"/>
      <c r="E155" s="54">
        <f>SUM(E156:E156)</f>
        <v>420</v>
      </c>
      <c r="F155" s="54">
        <f>SUM(F156:F156)</f>
        <v>0</v>
      </c>
      <c r="G155" s="54">
        <f>SUM(G156:G156)</f>
        <v>0</v>
      </c>
      <c r="H155" s="54">
        <f t="shared" si="12"/>
        <v>420</v>
      </c>
      <c r="I155" s="18"/>
    </row>
    <row r="156" spans="1:9" s="29" customFormat="1" ht="56.25">
      <c r="A156" s="51" t="s">
        <v>12</v>
      </c>
      <c r="B156" s="31"/>
      <c r="C156" s="31" t="s">
        <v>32</v>
      </c>
      <c r="D156" s="31" t="s">
        <v>32</v>
      </c>
      <c r="E156" s="55">
        <v>420</v>
      </c>
      <c r="F156" s="55"/>
      <c r="G156" s="55"/>
      <c r="H156" s="55">
        <f t="shared" si="12"/>
        <v>420</v>
      </c>
      <c r="I156" s="53"/>
    </row>
  </sheetData>
  <mergeCells count="13">
    <mergeCell ref="A1:I1"/>
    <mergeCell ref="A2:I2"/>
    <mergeCell ref="A3:I3"/>
    <mergeCell ref="A4:I4"/>
    <mergeCell ref="A7:A8"/>
    <mergeCell ref="B7:B8"/>
    <mergeCell ref="E7:E8"/>
    <mergeCell ref="F7:G7"/>
    <mergeCell ref="H7:H8"/>
    <mergeCell ref="I7:I8"/>
    <mergeCell ref="H6:I6"/>
    <mergeCell ref="C7:C8"/>
    <mergeCell ref="D7:D8"/>
  </mergeCells>
  <pageMargins left="0.7" right="0.2" top="0.5" bottom="0.5" header="0.3" footer="0.3"/>
  <pageSetup paperSize="9" orientation="landscape" r:id="rId1"/>
  <headerFooter>
    <oddHeader>&amp;C&amp;P</oddHeader>
  </headerFooter>
</worksheet>
</file>

<file path=xl/worksheets/sheet4.xml><?xml version="1.0" encoding="utf-8"?>
<worksheet xmlns="http://schemas.openxmlformats.org/spreadsheetml/2006/main" xmlns:r="http://schemas.openxmlformats.org/officeDocument/2006/relationships">
  <dimension ref="A1:K179"/>
  <sheetViews>
    <sheetView zoomScale="75" zoomScaleNormal="75" workbookViewId="0">
      <selection sqref="A1:I179"/>
    </sheetView>
  </sheetViews>
  <sheetFormatPr defaultRowHeight="18.75"/>
  <cols>
    <col min="1" max="1" width="5.875" style="22" customWidth="1"/>
    <col min="2" max="2" width="29.25" style="22" customWidth="1"/>
    <col min="3" max="3" width="25.5" style="22" customWidth="1"/>
    <col min="4" max="4" width="18.5" style="22" customWidth="1"/>
    <col min="5" max="6" width="14.25" style="29" customWidth="1"/>
    <col min="7" max="7" width="15" style="22" customWidth="1"/>
    <col min="8" max="8" width="19.625" style="22" customWidth="1"/>
    <col min="9" max="9" width="16.5" style="22" customWidth="1"/>
    <col min="10" max="10" width="21.625" style="22" customWidth="1"/>
    <col min="11" max="16384" width="9" style="22"/>
  </cols>
  <sheetData>
    <row r="1" spans="1:11">
      <c r="A1" s="86" t="s">
        <v>38</v>
      </c>
      <c r="B1" s="86"/>
      <c r="C1" s="86"/>
      <c r="D1" s="86"/>
      <c r="E1" s="86"/>
      <c r="F1" s="86"/>
      <c r="G1" s="86"/>
      <c r="H1" s="86"/>
      <c r="I1" s="86"/>
    </row>
    <row r="2" spans="1:11">
      <c r="A2" s="86" t="s">
        <v>389</v>
      </c>
      <c r="B2" s="86"/>
      <c r="C2" s="86"/>
      <c r="D2" s="86"/>
      <c r="E2" s="86"/>
      <c r="F2" s="86"/>
      <c r="G2" s="86"/>
      <c r="H2" s="86"/>
      <c r="I2" s="86"/>
    </row>
    <row r="3" spans="1:11">
      <c r="A3" s="86" t="s">
        <v>390</v>
      </c>
      <c r="B3" s="86"/>
      <c r="C3" s="86"/>
      <c r="D3" s="86"/>
      <c r="E3" s="86"/>
      <c r="F3" s="86"/>
      <c r="G3" s="86"/>
      <c r="H3" s="86"/>
      <c r="I3" s="86"/>
    </row>
    <row r="4" spans="1:11" ht="27" customHeight="1">
      <c r="A4" s="94" t="s">
        <v>388</v>
      </c>
      <c r="B4" s="94"/>
      <c r="C4" s="94"/>
      <c r="D4" s="94"/>
      <c r="E4" s="94"/>
      <c r="F4" s="94"/>
      <c r="G4" s="94"/>
      <c r="H4" s="94"/>
      <c r="I4" s="94"/>
    </row>
    <row r="5" spans="1:11">
      <c r="G5" s="102" t="s">
        <v>321</v>
      </c>
      <c r="H5" s="102"/>
      <c r="I5" s="102"/>
    </row>
    <row r="6" spans="1:11" ht="82.5" customHeight="1">
      <c r="A6" s="97" t="s">
        <v>3</v>
      </c>
      <c r="B6" s="97" t="s">
        <v>22</v>
      </c>
      <c r="C6" s="93" t="s">
        <v>324</v>
      </c>
      <c r="D6" s="97" t="s">
        <v>353</v>
      </c>
      <c r="E6" s="97" t="s">
        <v>351</v>
      </c>
      <c r="F6" s="97" t="s">
        <v>320</v>
      </c>
      <c r="G6" s="97" t="s">
        <v>354</v>
      </c>
      <c r="H6" s="97"/>
      <c r="I6" s="97" t="s">
        <v>4</v>
      </c>
    </row>
    <row r="7" spans="1:11" ht="149.25" customHeight="1">
      <c r="A7" s="97"/>
      <c r="B7" s="97"/>
      <c r="C7" s="93"/>
      <c r="D7" s="97"/>
      <c r="E7" s="97"/>
      <c r="F7" s="97"/>
      <c r="G7" s="51" t="s">
        <v>352</v>
      </c>
      <c r="H7" s="51" t="s">
        <v>356</v>
      </c>
      <c r="I7" s="97"/>
    </row>
    <row r="8" spans="1:11" ht="19.5">
      <c r="A8" s="33">
        <v>1</v>
      </c>
      <c r="B8" s="33">
        <v>2</v>
      </c>
      <c r="C8" s="33"/>
      <c r="D8" s="33">
        <v>3</v>
      </c>
      <c r="E8" s="77"/>
      <c r="F8" s="77"/>
      <c r="G8" s="33">
        <v>6</v>
      </c>
      <c r="H8" s="33"/>
      <c r="I8" s="33">
        <v>7</v>
      </c>
    </row>
    <row r="9" spans="1:11">
      <c r="A9" s="51"/>
      <c r="B9" s="51" t="s">
        <v>5</v>
      </c>
      <c r="C9" s="51"/>
      <c r="D9" s="54">
        <f>D10+D51+D64+D136+D157</f>
        <v>155562</v>
      </c>
      <c r="E9" s="54">
        <f t="shared" ref="E9:H9" si="0">E10+E51+E64+E136+E157</f>
        <v>62644</v>
      </c>
      <c r="F9" s="54">
        <f t="shared" si="0"/>
        <v>218206</v>
      </c>
      <c r="G9" s="54">
        <f t="shared" si="0"/>
        <v>218205.99959999998</v>
      </c>
      <c r="H9" s="54">
        <f t="shared" si="0"/>
        <v>62643.999599999996</v>
      </c>
      <c r="I9" s="51"/>
      <c r="J9" s="35"/>
    </row>
    <row r="10" spans="1:11" ht="75">
      <c r="A10" s="51" t="s">
        <v>6</v>
      </c>
      <c r="B10" s="23" t="s">
        <v>7</v>
      </c>
      <c r="C10" s="23"/>
      <c r="D10" s="54">
        <f>D11+D12+D31+D32+D40+D41+D44+D45</f>
        <v>47831.5</v>
      </c>
      <c r="E10" s="54">
        <f t="shared" ref="E10:H10" si="1">E11+E12+E31+E32+E40+E41+E44+E45</f>
        <v>0</v>
      </c>
      <c r="F10" s="54">
        <f t="shared" si="1"/>
        <v>47831.5</v>
      </c>
      <c r="G10" s="54">
        <f t="shared" si="1"/>
        <v>47831.5</v>
      </c>
      <c r="H10" s="54">
        <f t="shared" si="1"/>
        <v>0</v>
      </c>
      <c r="I10" s="23"/>
      <c r="J10" s="35"/>
      <c r="K10" s="35"/>
    </row>
    <row r="11" spans="1:11">
      <c r="A11" s="51">
        <v>1</v>
      </c>
      <c r="B11" s="43"/>
      <c r="C11" s="23" t="s">
        <v>27</v>
      </c>
      <c r="D11" s="54">
        <v>27350.5</v>
      </c>
      <c r="E11" s="55"/>
      <c r="F11" s="54">
        <f t="shared" ref="F11:F66" si="2">D11+E11</f>
        <v>27350.5</v>
      </c>
      <c r="G11" s="54">
        <v>0</v>
      </c>
      <c r="H11" s="54"/>
      <c r="I11" s="23"/>
    </row>
    <row r="12" spans="1:11">
      <c r="A12" s="51" t="s">
        <v>41</v>
      </c>
      <c r="B12" s="43"/>
      <c r="C12" s="23" t="s">
        <v>42</v>
      </c>
      <c r="D12" s="54"/>
      <c r="E12" s="55"/>
      <c r="F12" s="54"/>
      <c r="G12" s="54">
        <v>27350.5</v>
      </c>
      <c r="H12" s="54"/>
      <c r="I12" s="23"/>
    </row>
    <row r="13" spans="1:11">
      <c r="A13" s="51" t="s">
        <v>12</v>
      </c>
      <c r="B13" s="43"/>
      <c r="C13" s="17" t="s">
        <v>373</v>
      </c>
      <c r="D13" s="54"/>
      <c r="E13" s="55"/>
      <c r="F13" s="54"/>
      <c r="G13" s="55">
        <v>792.5</v>
      </c>
      <c r="H13" s="55"/>
      <c r="I13" s="23"/>
      <c r="J13" s="61"/>
    </row>
    <row r="14" spans="1:11">
      <c r="A14" s="51" t="s">
        <v>12</v>
      </c>
      <c r="B14" s="43"/>
      <c r="C14" s="31" t="s">
        <v>374</v>
      </c>
      <c r="D14" s="54"/>
      <c r="E14" s="55"/>
      <c r="F14" s="54"/>
      <c r="G14" s="55">
        <v>2167.5</v>
      </c>
      <c r="H14" s="55"/>
      <c r="I14" s="23"/>
    </row>
    <row r="15" spans="1:11">
      <c r="A15" s="51" t="s">
        <v>12</v>
      </c>
      <c r="B15" s="43"/>
      <c r="C15" s="17" t="s">
        <v>375</v>
      </c>
      <c r="D15" s="54"/>
      <c r="E15" s="55"/>
      <c r="F15" s="54"/>
      <c r="G15" s="55">
        <v>2590</v>
      </c>
      <c r="H15" s="55"/>
      <c r="I15" s="23"/>
    </row>
    <row r="16" spans="1:11" ht="75">
      <c r="A16" s="51" t="s">
        <v>12</v>
      </c>
      <c r="B16" s="43"/>
      <c r="C16" s="31" t="s">
        <v>376</v>
      </c>
      <c r="D16" s="54"/>
      <c r="E16" s="55"/>
      <c r="F16" s="54"/>
      <c r="G16" s="55">
        <v>11440.5</v>
      </c>
      <c r="H16" s="55"/>
      <c r="I16" s="31" t="s">
        <v>383</v>
      </c>
    </row>
    <row r="17" spans="1:10">
      <c r="A17" s="51" t="s">
        <v>12</v>
      </c>
      <c r="B17" s="43"/>
      <c r="C17" s="17" t="s">
        <v>377</v>
      </c>
      <c r="D17" s="54"/>
      <c r="E17" s="55"/>
      <c r="F17" s="54"/>
      <c r="G17" s="55">
        <v>520</v>
      </c>
      <c r="H17" s="55"/>
      <c r="I17" s="23"/>
    </row>
    <row r="18" spans="1:10">
      <c r="A18" s="51" t="s">
        <v>12</v>
      </c>
      <c r="B18" s="43"/>
      <c r="C18" s="31" t="s">
        <v>378</v>
      </c>
      <c r="D18" s="54"/>
      <c r="E18" s="55"/>
      <c r="F18" s="54"/>
      <c r="G18" s="55">
        <v>6320</v>
      </c>
      <c r="H18" s="55"/>
      <c r="I18" s="23"/>
    </row>
    <row r="19" spans="1:10">
      <c r="A19" s="51" t="s">
        <v>12</v>
      </c>
      <c r="B19" s="43"/>
      <c r="C19" s="31" t="s">
        <v>379</v>
      </c>
      <c r="D19" s="54"/>
      <c r="E19" s="55"/>
      <c r="F19" s="54"/>
      <c r="G19" s="55">
        <v>3520</v>
      </c>
      <c r="H19" s="55"/>
      <c r="I19" s="23"/>
    </row>
    <row r="20" spans="1:10" hidden="1">
      <c r="A20" s="51"/>
      <c r="B20" s="23" t="s">
        <v>317</v>
      </c>
      <c r="C20" s="23"/>
      <c r="D20" s="54"/>
      <c r="E20" s="54">
        <f t="shared" ref="E20" si="3">SUM(E21:E30)</f>
        <v>0</v>
      </c>
      <c r="F20" s="54">
        <f t="shared" si="2"/>
        <v>0</v>
      </c>
      <c r="G20" s="54">
        <v>0</v>
      </c>
      <c r="H20" s="54">
        <v>0</v>
      </c>
      <c r="I20" s="23"/>
      <c r="J20" s="35"/>
    </row>
    <row r="21" spans="1:10" s="29" customFormat="1" ht="37.5" hidden="1">
      <c r="A21" s="51" t="s">
        <v>12</v>
      </c>
      <c r="B21" s="31" t="s">
        <v>199</v>
      </c>
      <c r="C21" s="31"/>
      <c r="D21" s="55"/>
      <c r="E21" s="55"/>
      <c r="F21" s="54">
        <f t="shared" si="2"/>
        <v>0</v>
      </c>
      <c r="G21" s="54">
        <v>239.6</v>
      </c>
      <c r="H21" s="54"/>
      <c r="I21" s="31"/>
      <c r="J21" s="38"/>
    </row>
    <row r="22" spans="1:10" s="29" customFormat="1" ht="56.25" hidden="1">
      <c r="A22" s="51" t="s">
        <v>12</v>
      </c>
      <c r="B22" s="31" t="s">
        <v>200</v>
      </c>
      <c r="C22" s="31"/>
      <c r="D22" s="55"/>
      <c r="E22" s="55"/>
      <c r="F22" s="54">
        <f t="shared" si="2"/>
        <v>0</v>
      </c>
      <c r="G22" s="54">
        <v>1512.5</v>
      </c>
      <c r="H22" s="54"/>
      <c r="I22" s="31"/>
      <c r="J22" s="38"/>
    </row>
    <row r="23" spans="1:10" s="29" customFormat="1" ht="37.5" hidden="1">
      <c r="A23" s="51" t="s">
        <v>12</v>
      </c>
      <c r="B23" s="31" t="s">
        <v>201</v>
      </c>
      <c r="C23" s="31"/>
      <c r="D23" s="55"/>
      <c r="E23" s="55"/>
      <c r="F23" s="54">
        <f t="shared" si="2"/>
        <v>0</v>
      </c>
      <c r="G23" s="54">
        <v>345</v>
      </c>
      <c r="H23" s="54"/>
      <c r="I23" s="31"/>
      <c r="J23" s="38"/>
    </row>
    <row r="24" spans="1:10" s="29" customFormat="1" ht="37.5" hidden="1">
      <c r="A24" s="51" t="s">
        <v>12</v>
      </c>
      <c r="B24" s="31" t="s">
        <v>203</v>
      </c>
      <c r="C24" s="31"/>
      <c r="D24" s="55"/>
      <c r="E24" s="55"/>
      <c r="F24" s="54">
        <f t="shared" si="2"/>
        <v>0</v>
      </c>
      <c r="G24" s="54">
        <v>602.5</v>
      </c>
      <c r="H24" s="54"/>
      <c r="I24" s="31"/>
      <c r="J24" s="38"/>
    </row>
    <row r="25" spans="1:10" s="29" customFormat="1" ht="37.5" hidden="1">
      <c r="A25" s="51" t="s">
        <v>12</v>
      </c>
      <c r="B25" s="31" t="s">
        <v>206</v>
      </c>
      <c r="C25" s="31"/>
      <c r="D25" s="55"/>
      <c r="E25" s="55"/>
      <c r="F25" s="54">
        <f t="shared" si="2"/>
        <v>0</v>
      </c>
      <c r="G25" s="54">
        <v>542.5</v>
      </c>
      <c r="H25" s="54"/>
      <c r="I25" s="31"/>
      <c r="J25" s="38"/>
    </row>
    <row r="26" spans="1:10" s="29" customFormat="1" ht="37.5" hidden="1">
      <c r="A26" s="51" t="s">
        <v>12</v>
      </c>
      <c r="B26" s="31" t="s">
        <v>212</v>
      </c>
      <c r="C26" s="31"/>
      <c r="D26" s="55"/>
      <c r="E26" s="55"/>
      <c r="F26" s="54">
        <f t="shared" si="2"/>
        <v>0</v>
      </c>
      <c r="G26" s="54">
        <v>1200</v>
      </c>
      <c r="H26" s="54"/>
      <c r="I26" s="31"/>
      <c r="J26" s="38"/>
    </row>
    <row r="27" spans="1:10" s="29" customFormat="1" ht="56.25" hidden="1">
      <c r="A27" s="51" t="s">
        <v>12</v>
      </c>
      <c r="B27" s="31" t="s">
        <v>213</v>
      </c>
      <c r="C27" s="31"/>
      <c r="D27" s="55"/>
      <c r="E27" s="55"/>
      <c r="F27" s="54">
        <f t="shared" si="2"/>
        <v>0</v>
      </c>
      <c r="G27" s="54">
        <v>1794.482</v>
      </c>
      <c r="H27" s="54"/>
      <c r="I27" s="31"/>
      <c r="J27" s="38"/>
    </row>
    <row r="28" spans="1:10" s="29" customFormat="1" ht="56.25" hidden="1">
      <c r="A28" s="51" t="s">
        <v>12</v>
      </c>
      <c r="B28" s="31" t="s">
        <v>214</v>
      </c>
      <c r="C28" s="31"/>
      <c r="D28" s="55"/>
      <c r="E28" s="55"/>
      <c r="F28" s="54">
        <f t="shared" si="2"/>
        <v>0</v>
      </c>
      <c r="G28" s="54">
        <v>1144.3</v>
      </c>
      <c r="H28" s="54"/>
      <c r="I28" s="31"/>
      <c r="J28" s="38"/>
    </row>
    <row r="29" spans="1:10" s="29" customFormat="1" ht="56.25" hidden="1">
      <c r="A29" s="51" t="s">
        <v>12</v>
      </c>
      <c r="B29" s="31" t="s">
        <v>215</v>
      </c>
      <c r="C29" s="31"/>
      <c r="D29" s="55"/>
      <c r="E29" s="55"/>
      <c r="F29" s="54">
        <f t="shared" si="2"/>
        <v>0</v>
      </c>
      <c r="G29" s="54">
        <v>1377.9829999999997</v>
      </c>
      <c r="H29" s="54"/>
      <c r="I29" s="31"/>
      <c r="J29" s="38"/>
    </row>
    <row r="30" spans="1:10" s="29" customFormat="1" ht="37.5" hidden="1">
      <c r="A30" s="51" t="s">
        <v>12</v>
      </c>
      <c r="B30" s="31" t="s">
        <v>202</v>
      </c>
      <c r="C30" s="31"/>
      <c r="D30" s="55"/>
      <c r="E30" s="55"/>
      <c r="F30" s="54">
        <f t="shared" si="2"/>
        <v>0</v>
      </c>
      <c r="G30" s="54">
        <v>1.635</v>
      </c>
      <c r="H30" s="54"/>
      <c r="I30" s="31"/>
      <c r="J30" s="38"/>
    </row>
    <row r="31" spans="1:10" ht="112.5">
      <c r="A31" s="51">
        <v>2</v>
      </c>
      <c r="B31" s="43"/>
      <c r="C31" s="23" t="s">
        <v>28</v>
      </c>
      <c r="D31" s="54">
        <v>13290</v>
      </c>
      <c r="E31" s="55"/>
      <c r="F31" s="54">
        <f t="shared" si="2"/>
        <v>13290</v>
      </c>
      <c r="G31" s="54">
        <v>40</v>
      </c>
      <c r="H31" s="54"/>
      <c r="I31" s="24" t="s">
        <v>335</v>
      </c>
      <c r="J31" s="35"/>
    </row>
    <row r="32" spans="1:10">
      <c r="A32" s="51" t="s">
        <v>41</v>
      </c>
      <c r="B32" s="43"/>
      <c r="C32" s="23" t="s">
        <v>42</v>
      </c>
      <c r="D32" s="54"/>
      <c r="E32" s="55"/>
      <c r="F32" s="54"/>
      <c r="G32" s="54">
        <v>13250</v>
      </c>
      <c r="H32" s="54"/>
      <c r="I32" s="23"/>
      <c r="J32" s="35"/>
    </row>
    <row r="33" spans="1:10">
      <c r="A33" s="51" t="s">
        <v>12</v>
      </c>
      <c r="B33" s="43"/>
      <c r="C33" s="31" t="s">
        <v>380</v>
      </c>
      <c r="D33" s="54"/>
      <c r="E33" s="55"/>
      <c r="F33" s="54"/>
      <c r="G33" s="55">
        <v>2760</v>
      </c>
      <c r="H33" s="55"/>
      <c r="I33" s="23"/>
      <c r="J33" s="35"/>
    </row>
    <row r="34" spans="1:10">
      <c r="A34" s="51" t="s">
        <v>12</v>
      </c>
      <c r="B34" s="43"/>
      <c r="C34" s="17" t="s">
        <v>53</v>
      </c>
      <c r="D34" s="54"/>
      <c r="E34" s="55"/>
      <c r="F34" s="54"/>
      <c r="G34" s="55">
        <v>2730</v>
      </c>
      <c r="H34" s="55"/>
      <c r="I34" s="23"/>
      <c r="J34" s="35"/>
    </row>
    <row r="35" spans="1:10">
      <c r="A35" s="51" t="s">
        <v>12</v>
      </c>
      <c r="B35" s="43"/>
      <c r="C35" s="39" t="s">
        <v>58</v>
      </c>
      <c r="D35" s="54"/>
      <c r="E35" s="55"/>
      <c r="F35" s="54"/>
      <c r="G35" s="55">
        <v>5480</v>
      </c>
      <c r="H35" s="55"/>
      <c r="I35" s="23"/>
      <c r="J35" s="35"/>
    </row>
    <row r="36" spans="1:10">
      <c r="A36" s="51" t="s">
        <v>12</v>
      </c>
      <c r="B36" s="43"/>
      <c r="C36" s="39" t="s">
        <v>59</v>
      </c>
      <c r="D36" s="54"/>
      <c r="E36" s="55"/>
      <c r="F36" s="54"/>
      <c r="G36" s="55">
        <v>0</v>
      </c>
      <c r="H36" s="55"/>
      <c r="I36" s="23"/>
      <c r="J36" s="35"/>
    </row>
    <row r="37" spans="1:10" ht="56.25">
      <c r="A37" s="51" t="s">
        <v>12</v>
      </c>
      <c r="B37" s="43"/>
      <c r="C37" s="39" t="s">
        <v>55</v>
      </c>
      <c r="D37" s="54"/>
      <c r="E37" s="55"/>
      <c r="F37" s="54"/>
      <c r="G37" s="55">
        <v>2280</v>
      </c>
      <c r="H37" s="55"/>
      <c r="I37" s="31" t="s">
        <v>357</v>
      </c>
      <c r="J37" s="35"/>
    </row>
    <row r="38" spans="1:10" hidden="1">
      <c r="A38" s="51" t="s">
        <v>41</v>
      </c>
      <c r="B38" s="23" t="s">
        <v>317</v>
      </c>
      <c r="C38" s="23"/>
      <c r="D38" s="54"/>
      <c r="E38" s="55"/>
      <c r="F38" s="54">
        <f t="shared" si="2"/>
        <v>0</v>
      </c>
      <c r="G38" s="54">
        <v>0</v>
      </c>
      <c r="H38" s="54"/>
      <c r="I38" s="23"/>
      <c r="J38" s="35"/>
    </row>
    <row r="39" spans="1:10" s="29" customFormat="1" ht="56.25" hidden="1">
      <c r="A39" s="26"/>
      <c r="B39" s="17" t="s">
        <v>65</v>
      </c>
      <c r="C39" s="17"/>
      <c r="D39" s="55"/>
      <c r="E39" s="55"/>
      <c r="F39" s="54">
        <f t="shared" si="2"/>
        <v>0</v>
      </c>
      <c r="G39" s="54">
        <v>80</v>
      </c>
      <c r="H39" s="54"/>
      <c r="I39" s="31"/>
      <c r="J39" s="38"/>
    </row>
    <row r="40" spans="1:10">
      <c r="A40" s="51">
        <v>3</v>
      </c>
      <c r="B40" s="43"/>
      <c r="C40" s="23" t="s">
        <v>30</v>
      </c>
      <c r="D40" s="54">
        <v>4634</v>
      </c>
      <c r="E40" s="55"/>
      <c r="F40" s="54">
        <f t="shared" si="2"/>
        <v>4634</v>
      </c>
      <c r="G40" s="54">
        <v>0</v>
      </c>
      <c r="H40" s="54"/>
      <c r="I40" s="23"/>
      <c r="J40" s="35"/>
    </row>
    <row r="41" spans="1:10">
      <c r="A41" s="51" t="s">
        <v>41</v>
      </c>
      <c r="B41" s="43"/>
      <c r="C41" s="23" t="s">
        <v>42</v>
      </c>
      <c r="D41" s="54"/>
      <c r="E41" s="55"/>
      <c r="F41" s="54"/>
      <c r="G41" s="54">
        <v>4634</v>
      </c>
      <c r="H41" s="54"/>
      <c r="I41" s="23"/>
      <c r="J41" s="35"/>
    </row>
    <row r="42" spans="1:10" s="29" customFormat="1">
      <c r="A42" s="51" t="s">
        <v>12</v>
      </c>
      <c r="B42" s="47"/>
      <c r="C42" s="14" t="s">
        <v>381</v>
      </c>
      <c r="D42" s="55"/>
      <c r="E42" s="55"/>
      <c r="F42" s="54"/>
      <c r="G42" s="55">
        <v>4634</v>
      </c>
      <c r="H42" s="55"/>
      <c r="I42" s="31"/>
      <c r="J42" s="38"/>
    </row>
    <row r="43" spans="1:10" s="29" customFormat="1" ht="37.5" hidden="1">
      <c r="A43" s="51" t="s">
        <v>12</v>
      </c>
      <c r="B43" s="24" t="s">
        <v>165</v>
      </c>
      <c r="C43" s="24"/>
      <c r="D43" s="55"/>
      <c r="E43" s="55"/>
      <c r="F43" s="54">
        <f t="shared" si="2"/>
        <v>0</v>
      </c>
      <c r="G43" s="54">
        <v>2514</v>
      </c>
      <c r="H43" s="54"/>
      <c r="I43" s="31"/>
      <c r="J43" s="38"/>
    </row>
    <row r="44" spans="1:10">
      <c r="A44" s="51">
        <v>4</v>
      </c>
      <c r="B44" s="43"/>
      <c r="C44" s="23" t="s">
        <v>31</v>
      </c>
      <c r="D44" s="54">
        <v>2557</v>
      </c>
      <c r="E44" s="55"/>
      <c r="F44" s="54">
        <f t="shared" si="2"/>
        <v>2557</v>
      </c>
      <c r="G44" s="54">
        <v>0</v>
      </c>
      <c r="H44" s="54"/>
      <c r="I44" s="23"/>
      <c r="J44" s="35"/>
    </row>
    <row r="45" spans="1:10">
      <c r="A45" s="51" t="s">
        <v>41</v>
      </c>
      <c r="B45" s="43"/>
      <c r="C45" s="23" t="s">
        <v>42</v>
      </c>
      <c r="D45" s="54"/>
      <c r="E45" s="55"/>
      <c r="F45" s="54"/>
      <c r="G45" s="54">
        <v>2557</v>
      </c>
      <c r="H45" s="54"/>
      <c r="I45" s="23"/>
      <c r="J45" s="35"/>
    </row>
    <row r="46" spans="1:10">
      <c r="A46" s="51" t="s">
        <v>12</v>
      </c>
      <c r="B46" s="43"/>
      <c r="C46" s="31" t="s">
        <v>137</v>
      </c>
      <c r="D46" s="54"/>
      <c r="E46" s="55"/>
      <c r="F46" s="54"/>
      <c r="G46" s="55">
        <v>743</v>
      </c>
      <c r="H46" s="54"/>
      <c r="I46" s="23"/>
      <c r="J46" s="35"/>
    </row>
    <row r="47" spans="1:10" ht="84.75" customHeight="1">
      <c r="A47" s="51" t="s">
        <v>41</v>
      </c>
      <c r="B47" s="23"/>
      <c r="C47" s="31" t="s">
        <v>382</v>
      </c>
      <c r="D47" s="54"/>
      <c r="E47" s="55"/>
      <c r="F47" s="54"/>
      <c r="G47" s="55">
        <v>1814</v>
      </c>
      <c r="H47" s="55"/>
      <c r="I47" s="31" t="s">
        <v>384</v>
      </c>
      <c r="J47" s="35"/>
    </row>
    <row r="48" spans="1:10" s="29" customFormat="1" ht="75" hidden="1">
      <c r="A48" s="51" t="s">
        <v>12</v>
      </c>
      <c r="B48" s="45" t="s">
        <v>133</v>
      </c>
      <c r="C48" s="45"/>
      <c r="D48" s="55"/>
      <c r="E48" s="55"/>
      <c r="F48" s="54">
        <f t="shared" si="2"/>
        <v>0</v>
      </c>
      <c r="G48" s="54">
        <v>301</v>
      </c>
      <c r="H48" s="54"/>
      <c r="I48" s="31"/>
      <c r="J48" s="38"/>
    </row>
    <row r="49" spans="1:11" s="29" customFormat="1" ht="93.75" hidden="1">
      <c r="A49" s="51" t="s">
        <v>12</v>
      </c>
      <c r="B49" s="45" t="s">
        <v>282</v>
      </c>
      <c r="C49" s="45"/>
      <c r="D49" s="55"/>
      <c r="E49" s="55"/>
      <c r="F49" s="54">
        <f t="shared" si="2"/>
        <v>0</v>
      </c>
      <c r="G49" s="54">
        <v>770</v>
      </c>
      <c r="H49" s="54"/>
      <c r="I49" s="31"/>
      <c r="J49" s="38"/>
    </row>
    <row r="50" spans="1:11" s="29" customFormat="1" ht="93.75" hidden="1">
      <c r="A50" s="51" t="s">
        <v>12</v>
      </c>
      <c r="B50" s="45" t="s">
        <v>283</v>
      </c>
      <c r="C50" s="45"/>
      <c r="D50" s="55"/>
      <c r="E50" s="55"/>
      <c r="F50" s="54">
        <f t="shared" si="2"/>
        <v>0</v>
      </c>
      <c r="G50" s="54">
        <v>743</v>
      </c>
      <c r="H50" s="54"/>
      <c r="I50" s="31"/>
      <c r="J50" s="38"/>
    </row>
    <row r="51" spans="1:11" ht="56.25">
      <c r="A51" s="51" t="s">
        <v>8</v>
      </c>
      <c r="B51" s="23" t="s">
        <v>9</v>
      </c>
      <c r="C51" s="23"/>
      <c r="D51" s="54">
        <f>D52+D55+D60</f>
        <v>20908</v>
      </c>
      <c r="E51" s="54">
        <f t="shared" ref="E51:F51" si="4">E52+E55+E60</f>
        <v>742</v>
      </c>
      <c r="F51" s="54">
        <f t="shared" si="4"/>
        <v>21650</v>
      </c>
      <c r="G51" s="54">
        <f>G52+G55+G60+G53+G56+G61</f>
        <v>21650</v>
      </c>
      <c r="H51" s="54">
        <f>H52+H55+H60+H53+H56+H61</f>
        <v>742</v>
      </c>
      <c r="I51" s="23"/>
      <c r="K51" s="48"/>
    </row>
    <row r="52" spans="1:11">
      <c r="A52" s="51">
        <v>1</v>
      </c>
      <c r="B52" s="43"/>
      <c r="C52" s="23" t="s">
        <v>27</v>
      </c>
      <c r="D52" s="54">
        <v>13197</v>
      </c>
      <c r="E52" s="55"/>
      <c r="F52" s="54">
        <f t="shared" si="2"/>
        <v>13197</v>
      </c>
      <c r="G52" s="54">
        <v>0</v>
      </c>
      <c r="H52" s="54"/>
      <c r="I52" s="23"/>
      <c r="K52" s="48"/>
    </row>
    <row r="53" spans="1:11" ht="75">
      <c r="A53" s="51" t="s">
        <v>41</v>
      </c>
      <c r="B53" s="23"/>
      <c r="C53" s="31" t="s">
        <v>376</v>
      </c>
      <c r="D53" s="54"/>
      <c r="E53" s="55"/>
      <c r="F53" s="54"/>
      <c r="G53" s="55">
        <v>13197</v>
      </c>
      <c r="H53" s="54"/>
      <c r="I53" s="31" t="s">
        <v>358</v>
      </c>
      <c r="K53" s="48"/>
    </row>
    <row r="54" spans="1:11" s="29" customFormat="1" ht="56.25" hidden="1">
      <c r="A54" s="51" t="s">
        <v>12</v>
      </c>
      <c r="B54" s="31" t="s">
        <v>217</v>
      </c>
      <c r="C54" s="31"/>
      <c r="D54" s="55"/>
      <c r="E54" s="55"/>
      <c r="F54" s="54">
        <f t="shared" si="2"/>
        <v>0</v>
      </c>
      <c r="G54" s="54">
        <v>13197</v>
      </c>
      <c r="H54" s="54"/>
      <c r="I54" s="31"/>
      <c r="K54" s="46"/>
    </row>
    <row r="55" spans="1:11">
      <c r="A55" s="51">
        <v>2</v>
      </c>
      <c r="B55" s="43"/>
      <c r="C55" s="23" t="s">
        <v>28</v>
      </c>
      <c r="D55" s="54">
        <v>7119</v>
      </c>
      <c r="E55" s="54">
        <v>742</v>
      </c>
      <c r="F55" s="54">
        <f t="shared" si="2"/>
        <v>7861</v>
      </c>
      <c r="G55" s="54"/>
      <c r="H55" s="54"/>
      <c r="I55" s="23"/>
      <c r="K55" s="48"/>
    </row>
    <row r="56" spans="1:11" ht="75">
      <c r="A56" s="51" t="s">
        <v>41</v>
      </c>
      <c r="B56" s="23"/>
      <c r="C56" s="39" t="s">
        <v>55</v>
      </c>
      <c r="D56" s="54"/>
      <c r="E56" s="55"/>
      <c r="F56" s="54"/>
      <c r="G56" s="55">
        <v>7861</v>
      </c>
      <c r="H56" s="55">
        <v>742</v>
      </c>
      <c r="I56" s="31" t="s">
        <v>359</v>
      </c>
      <c r="K56" s="48"/>
    </row>
    <row r="57" spans="1:11" s="29" customFormat="1" ht="37.5" hidden="1">
      <c r="A57" s="51" t="s">
        <v>12</v>
      </c>
      <c r="B57" s="31" t="s">
        <v>67</v>
      </c>
      <c r="C57" s="31"/>
      <c r="D57" s="55"/>
      <c r="E57" s="57">
        <v>184</v>
      </c>
      <c r="F57" s="54">
        <f t="shared" si="2"/>
        <v>184</v>
      </c>
      <c r="G57" s="54">
        <v>2697</v>
      </c>
      <c r="H57" s="54">
        <v>184</v>
      </c>
      <c r="I57" s="31"/>
      <c r="K57" s="46"/>
    </row>
    <row r="58" spans="1:11" s="29" customFormat="1" ht="37.5" hidden="1">
      <c r="A58" s="51" t="s">
        <v>12</v>
      </c>
      <c r="B58" s="31" t="s">
        <v>68</v>
      </c>
      <c r="C58" s="31"/>
      <c r="D58" s="55"/>
      <c r="E58" s="55">
        <v>558</v>
      </c>
      <c r="F58" s="54">
        <f t="shared" si="2"/>
        <v>558</v>
      </c>
      <c r="G58" s="54">
        <v>2558</v>
      </c>
      <c r="H58" s="54">
        <v>558</v>
      </c>
      <c r="I58" s="31"/>
      <c r="K58" s="46"/>
    </row>
    <row r="59" spans="1:11" s="29" customFormat="1" hidden="1">
      <c r="A59" s="51" t="s">
        <v>12</v>
      </c>
      <c r="B59" s="31" t="s">
        <v>69</v>
      </c>
      <c r="C59" s="31"/>
      <c r="D59" s="55"/>
      <c r="E59" s="57"/>
      <c r="F59" s="54">
        <f t="shared" si="2"/>
        <v>0</v>
      </c>
      <c r="G59" s="54">
        <v>2606</v>
      </c>
      <c r="H59" s="54"/>
      <c r="I59" s="31"/>
      <c r="K59" s="46"/>
    </row>
    <row r="60" spans="1:11">
      <c r="A60" s="51">
        <v>3</v>
      </c>
      <c r="B60" s="43"/>
      <c r="C60" s="23" t="s">
        <v>31</v>
      </c>
      <c r="D60" s="54">
        <v>592</v>
      </c>
      <c r="E60" s="56"/>
      <c r="F60" s="54">
        <f t="shared" si="2"/>
        <v>592</v>
      </c>
      <c r="G60" s="54"/>
      <c r="H60" s="54"/>
      <c r="I60" s="23"/>
      <c r="K60" s="48"/>
    </row>
    <row r="61" spans="1:11" ht="75">
      <c r="A61" s="51" t="s">
        <v>41</v>
      </c>
      <c r="B61" s="23"/>
      <c r="C61" s="31" t="s">
        <v>382</v>
      </c>
      <c r="D61" s="54"/>
      <c r="E61" s="57"/>
      <c r="F61" s="54"/>
      <c r="G61" s="55">
        <v>592</v>
      </c>
      <c r="H61" s="54"/>
      <c r="I61" s="31" t="s">
        <v>360</v>
      </c>
      <c r="K61" s="48"/>
    </row>
    <row r="62" spans="1:11" s="29" customFormat="1" ht="75" hidden="1">
      <c r="A62" s="51" t="s">
        <v>12</v>
      </c>
      <c r="B62" s="31" t="s">
        <v>140</v>
      </c>
      <c r="C62" s="31"/>
      <c r="D62" s="55"/>
      <c r="E62" s="57"/>
      <c r="F62" s="54">
        <f t="shared" si="2"/>
        <v>0</v>
      </c>
      <c r="G62" s="54">
        <v>92</v>
      </c>
      <c r="H62" s="54"/>
      <c r="I62" s="31"/>
      <c r="K62" s="46"/>
    </row>
    <row r="63" spans="1:11" s="29" customFormat="1" ht="75" hidden="1">
      <c r="A63" s="51" t="s">
        <v>12</v>
      </c>
      <c r="B63" s="31" t="s">
        <v>141</v>
      </c>
      <c r="C63" s="31"/>
      <c r="D63" s="55"/>
      <c r="E63" s="57"/>
      <c r="F63" s="54">
        <f t="shared" si="2"/>
        <v>0</v>
      </c>
      <c r="G63" s="54">
        <v>500</v>
      </c>
      <c r="H63" s="54"/>
      <c r="I63" s="31"/>
      <c r="K63" s="46"/>
    </row>
    <row r="64" spans="1:11" ht="112.5">
      <c r="A64" s="51" t="s">
        <v>10</v>
      </c>
      <c r="B64" s="23" t="s">
        <v>11</v>
      </c>
      <c r="C64" s="23"/>
      <c r="D64" s="54">
        <f>D65</f>
        <v>51427.5</v>
      </c>
      <c r="E64" s="54">
        <f t="shared" ref="E64:H64" si="5">E65</f>
        <v>44874</v>
      </c>
      <c r="F64" s="54">
        <f t="shared" si="5"/>
        <v>96301.5</v>
      </c>
      <c r="G64" s="54">
        <f t="shared" si="5"/>
        <v>96301.499599999996</v>
      </c>
      <c r="H64" s="54">
        <f t="shared" si="5"/>
        <v>44873.999599999996</v>
      </c>
      <c r="I64" s="18"/>
      <c r="K64" s="48"/>
    </row>
    <row r="65" spans="1:11" ht="93.75">
      <c r="A65" s="51">
        <v>1</v>
      </c>
      <c r="B65" s="23" t="s">
        <v>13</v>
      </c>
      <c r="C65" s="23"/>
      <c r="D65" s="54">
        <f>D66+D67+D80+D81+D120+D121+D123+D124+D126+D127</f>
        <v>51427.5</v>
      </c>
      <c r="E65" s="54">
        <f t="shared" ref="E65:H65" si="6">E66+E67+E80+E81+E120+E121+E123+E124+E126+E127</f>
        <v>44874</v>
      </c>
      <c r="F65" s="54">
        <f t="shared" si="6"/>
        <v>96301.5</v>
      </c>
      <c r="G65" s="54">
        <f t="shared" si="6"/>
        <v>96301.499599999996</v>
      </c>
      <c r="H65" s="54">
        <f t="shared" si="6"/>
        <v>44873.999599999996</v>
      </c>
      <c r="I65" s="33"/>
    </row>
    <row r="66" spans="1:11" ht="19.5">
      <c r="A66" s="51" t="s">
        <v>286</v>
      </c>
      <c r="B66" s="43"/>
      <c r="C66" s="23" t="s">
        <v>27</v>
      </c>
      <c r="D66" s="54">
        <v>28039.5</v>
      </c>
      <c r="E66" s="56">
        <v>18911</v>
      </c>
      <c r="F66" s="54">
        <f t="shared" si="2"/>
        <v>46950.5</v>
      </c>
      <c r="G66" s="54"/>
      <c r="H66" s="54"/>
      <c r="I66" s="21"/>
      <c r="J66" s="48"/>
      <c r="K66" s="48"/>
    </row>
    <row r="67" spans="1:11" ht="19.5">
      <c r="A67" s="51" t="s">
        <v>41</v>
      </c>
      <c r="B67" s="43"/>
      <c r="C67" s="23" t="s">
        <v>42</v>
      </c>
      <c r="D67" s="54"/>
      <c r="E67" s="56"/>
      <c r="F67" s="54"/>
      <c r="G67" s="54">
        <v>46950.499599999996</v>
      </c>
      <c r="H67" s="54">
        <v>18910.999599999999</v>
      </c>
      <c r="I67" s="21"/>
      <c r="J67" s="48"/>
      <c r="K67" s="48"/>
    </row>
    <row r="68" spans="1:11" ht="19.5">
      <c r="A68" s="51" t="s">
        <v>12</v>
      </c>
      <c r="B68" s="43"/>
      <c r="C68" s="31" t="s">
        <v>379</v>
      </c>
      <c r="D68" s="54"/>
      <c r="E68" s="57"/>
      <c r="F68" s="54"/>
      <c r="G68" s="55">
        <v>6092</v>
      </c>
      <c r="H68" s="55">
        <v>1182</v>
      </c>
      <c r="I68" s="21"/>
      <c r="J68" s="48"/>
      <c r="K68" s="48"/>
    </row>
    <row r="69" spans="1:11" ht="19.5">
      <c r="A69" s="51" t="s">
        <v>12</v>
      </c>
      <c r="B69" s="43"/>
      <c r="C69" s="31" t="s">
        <v>373</v>
      </c>
      <c r="D69" s="54"/>
      <c r="E69" s="57"/>
      <c r="F69" s="54"/>
      <c r="G69" s="55">
        <v>4351.5239999999994</v>
      </c>
      <c r="H69" s="55">
        <v>550</v>
      </c>
      <c r="I69" s="21"/>
      <c r="J69" s="48"/>
      <c r="K69" s="48"/>
    </row>
    <row r="70" spans="1:11" ht="19.5">
      <c r="A70" s="51" t="s">
        <v>12</v>
      </c>
      <c r="B70" s="43"/>
      <c r="C70" s="31" t="s">
        <v>375</v>
      </c>
      <c r="D70" s="54"/>
      <c r="E70" s="57"/>
      <c r="F70" s="54"/>
      <c r="G70" s="55">
        <v>4893.0249999999996</v>
      </c>
      <c r="H70" s="55">
        <v>1680.0250000000001</v>
      </c>
      <c r="I70" s="21"/>
      <c r="J70" s="48"/>
      <c r="K70" s="48"/>
    </row>
    <row r="71" spans="1:11" ht="19.5">
      <c r="A71" s="51" t="s">
        <v>12</v>
      </c>
      <c r="B71" s="43"/>
      <c r="C71" s="31" t="s">
        <v>374</v>
      </c>
      <c r="D71" s="54"/>
      <c r="E71" s="57"/>
      <c r="F71" s="54"/>
      <c r="G71" s="55">
        <v>2871</v>
      </c>
      <c r="H71" s="55">
        <v>564</v>
      </c>
      <c r="I71" s="21"/>
      <c r="J71" s="48"/>
      <c r="K71" s="48"/>
    </row>
    <row r="72" spans="1:11" ht="131.25">
      <c r="A72" s="51" t="s">
        <v>12</v>
      </c>
      <c r="B72" s="43"/>
      <c r="C72" s="31" t="s">
        <v>376</v>
      </c>
      <c r="D72" s="54"/>
      <c r="E72" s="59"/>
      <c r="F72" s="54"/>
      <c r="G72" s="55">
        <v>18959.9506</v>
      </c>
      <c r="H72" s="55">
        <v>10756.9746</v>
      </c>
      <c r="I72" s="31" t="s">
        <v>361</v>
      </c>
      <c r="J72" s="48"/>
      <c r="K72" s="48"/>
    </row>
    <row r="73" spans="1:11" ht="19.5">
      <c r="A73" s="51" t="s">
        <v>12</v>
      </c>
      <c r="B73" s="43"/>
      <c r="C73" s="31" t="s">
        <v>377</v>
      </c>
      <c r="D73" s="54"/>
      <c r="E73" s="57"/>
      <c r="F73" s="54"/>
      <c r="G73" s="55">
        <v>256</v>
      </c>
      <c r="H73" s="55"/>
      <c r="I73" s="21"/>
      <c r="J73" s="48"/>
      <c r="K73" s="48"/>
    </row>
    <row r="74" spans="1:11" ht="19.5">
      <c r="A74" s="51" t="s">
        <v>12</v>
      </c>
      <c r="B74" s="43"/>
      <c r="C74" s="31" t="s">
        <v>378</v>
      </c>
      <c r="D74" s="54"/>
      <c r="E74" s="57"/>
      <c r="F74" s="54"/>
      <c r="G74" s="55">
        <v>9527</v>
      </c>
      <c r="H74" s="55">
        <v>4178</v>
      </c>
      <c r="I74" s="21"/>
      <c r="J74" s="48"/>
      <c r="K74" s="48"/>
    </row>
    <row r="75" spans="1:11" hidden="1">
      <c r="A75" s="51" t="s">
        <v>41</v>
      </c>
      <c r="B75" s="23" t="s">
        <v>317</v>
      </c>
      <c r="C75" s="23"/>
      <c r="D75" s="54"/>
      <c r="E75" s="78"/>
      <c r="F75" s="54">
        <f t="shared" ref="F75:F137" si="7">D75+E75</f>
        <v>0</v>
      </c>
      <c r="G75" s="54">
        <v>0</v>
      </c>
      <c r="H75" s="54"/>
      <c r="I75" s="23"/>
      <c r="J75" s="48"/>
      <c r="K75" s="48"/>
    </row>
    <row r="76" spans="1:11" ht="56.25" hidden="1">
      <c r="A76" s="51" t="s">
        <v>12</v>
      </c>
      <c r="B76" s="31" t="s">
        <v>219</v>
      </c>
      <c r="C76" s="31"/>
      <c r="D76" s="54"/>
      <c r="E76" s="57"/>
      <c r="F76" s="54">
        <f t="shared" si="7"/>
        <v>0</v>
      </c>
      <c r="G76" s="54">
        <v>0.87199999999999989</v>
      </c>
      <c r="H76" s="54"/>
      <c r="I76" s="21"/>
      <c r="J76" s="48"/>
      <c r="K76" s="48"/>
    </row>
    <row r="77" spans="1:11" ht="56.25" hidden="1">
      <c r="A77" s="51" t="s">
        <v>12</v>
      </c>
      <c r="B77" s="31" t="s">
        <v>227</v>
      </c>
      <c r="C77" s="31"/>
      <c r="D77" s="54"/>
      <c r="E77" s="57">
        <v>2500</v>
      </c>
      <c r="F77" s="54">
        <f t="shared" si="7"/>
        <v>2500</v>
      </c>
      <c r="G77" s="54">
        <v>4200</v>
      </c>
      <c r="H77" s="54">
        <v>2500</v>
      </c>
      <c r="I77" s="21"/>
      <c r="J77" s="48"/>
      <c r="K77" s="48"/>
    </row>
    <row r="78" spans="1:11" ht="56.25" hidden="1">
      <c r="A78" s="51" t="s">
        <v>12</v>
      </c>
      <c r="B78" s="31" t="s">
        <v>230</v>
      </c>
      <c r="C78" s="31"/>
      <c r="D78" s="54"/>
      <c r="E78" s="57"/>
      <c r="F78" s="54">
        <f t="shared" si="7"/>
        <v>0</v>
      </c>
      <c r="G78" s="54">
        <v>1800</v>
      </c>
      <c r="H78" s="54"/>
      <c r="I78" s="21"/>
      <c r="J78" s="48"/>
      <c r="K78" s="48"/>
    </row>
    <row r="79" spans="1:11" ht="75" hidden="1">
      <c r="A79" s="51" t="s">
        <v>12</v>
      </c>
      <c r="B79" s="31" t="s">
        <v>231</v>
      </c>
      <c r="C79" s="31"/>
      <c r="D79" s="54"/>
      <c r="E79" s="57">
        <v>3971.0559999999996</v>
      </c>
      <c r="F79" s="54">
        <f t="shared" si="7"/>
        <v>3971.0559999999996</v>
      </c>
      <c r="G79" s="54">
        <v>6399.5559999999996</v>
      </c>
      <c r="H79" s="54">
        <v>3971.0559999999996</v>
      </c>
      <c r="I79" s="21"/>
      <c r="J79" s="48"/>
      <c r="K79" s="48"/>
    </row>
    <row r="80" spans="1:11" ht="19.5">
      <c r="A80" s="51" t="s">
        <v>285</v>
      </c>
      <c r="B80" s="43"/>
      <c r="C80" s="23" t="s">
        <v>28</v>
      </c>
      <c r="D80" s="54">
        <v>20038</v>
      </c>
      <c r="E80" s="56">
        <v>23864</v>
      </c>
      <c r="F80" s="54">
        <f t="shared" si="7"/>
        <v>43902</v>
      </c>
      <c r="G80" s="54"/>
      <c r="H80" s="54"/>
      <c r="I80" s="21"/>
      <c r="J80" s="61"/>
    </row>
    <row r="81" spans="1:10" ht="19.5">
      <c r="A81" s="51" t="s">
        <v>41</v>
      </c>
      <c r="B81" s="43"/>
      <c r="C81" s="23" t="s">
        <v>42</v>
      </c>
      <c r="D81" s="54"/>
      <c r="E81" s="54"/>
      <c r="F81" s="54"/>
      <c r="G81" s="54">
        <v>43902</v>
      </c>
      <c r="H81" s="54">
        <v>23864</v>
      </c>
      <c r="I81" s="21"/>
      <c r="J81" s="61"/>
    </row>
    <row r="82" spans="1:10" ht="19.5">
      <c r="A82" s="51" t="s">
        <v>12</v>
      </c>
      <c r="B82" s="43"/>
      <c r="C82" s="31" t="s">
        <v>380</v>
      </c>
      <c r="D82" s="54"/>
      <c r="E82" s="57"/>
      <c r="F82" s="54"/>
      <c r="G82" s="55">
        <v>2100</v>
      </c>
      <c r="H82" s="55"/>
      <c r="I82" s="21"/>
      <c r="J82" s="61"/>
    </row>
    <row r="83" spans="1:10" ht="19.5">
      <c r="A83" s="51" t="s">
        <v>12</v>
      </c>
      <c r="B83" s="43"/>
      <c r="C83" s="17" t="s">
        <v>53</v>
      </c>
      <c r="D83" s="54"/>
      <c r="E83" s="57"/>
      <c r="F83" s="54"/>
      <c r="G83" s="55">
        <v>1830</v>
      </c>
      <c r="H83" s="55"/>
      <c r="I83" s="21"/>
    </row>
    <row r="84" spans="1:10" ht="19.5">
      <c r="A84" s="51" t="s">
        <v>12</v>
      </c>
      <c r="B84" s="43"/>
      <c r="C84" s="39" t="s">
        <v>58</v>
      </c>
      <c r="D84" s="54"/>
      <c r="E84" s="57"/>
      <c r="F84" s="54"/>
      <c r="G84" s="55">
        <v>2966.8629999999998</v>
      </c>
      <c r="H84" s="55">
        <v>613.19999999999993</v>
      </c>
      <c r="I84" s="21"/>
    </row>
    <row r="85" spans="1:10" ht="131.25">
      <c r="A85" s="51" t="s">
        <v>12</v>
      </c>
      <c r="B85" s="43"/>
      <c r="C85" s="39" t="s">
        <v>55</v>
      </c>
      <c r="D85" s="54"/>
      <c r="E85" s="55"/>
      <c r="F85" s="54"/>
      <c r="G85" s="55">
        <v>37005.137000000002</v>
      </c>
      <c r="H85" s="55">
        <v>23250.799999999999</v>
      </c>
      <c r="I85" s="31" t="s">
        <v>385</v>
      </c>
    </row>
    <row r="86" spans="1:10" hidden="1">
      <c r="A86" s="51" t="s">
        <v>41</v>
      </c>
      <c r="B86" s="23" t="s">
        <v>317</v>
      </c>
      <c r="C86" s="23"/>
      <c r="D86" s="54"/>
      <c r="E86" s="47"/>
      <c r="F86" s="54">
        <f t="shared" si="7"/>
        <v>0</v>
      </c>
      <c r="G86" s="54">
        <v>0</v>
      </c>
      <c r="H86" s="54"/>
      <c r="I86" s="23"/>
    </row>
    <row r="87" spans="1:10" s="29" customFormat="1" ht="56.25" hidden="1">
      <c r="A87" s="51" t="s">
        <v>12</v>
      </c>
      <c r="B87" s="31" t="s">
        <v>72</v>
      </c>
      <c r="C87" s="31"/>
      <c r="D87" s="55"/>
      <c r="E87" s="59">
        <v>30</v>
      </c>
      <c r="F87" s="54">
        <f t="shared" si="7"/>
        <v>30</v>
      </c>
      <c r="G87" s="54">
        <v>530</v>
      </c>
      <c r="H87" s="54">
        <v>30</v>
      </c>
      <c r="I87" s="28"/>
    </row>
    <row r="88" spans="1:10" s="29" customFormat="1" ht="112.5" hidden="1">
      <c r="A88" s="51" t="s">
        <v>12</v>
      </c>
      <c r="B88" s="31" t="s">
        <v>74</v>
      </c>
      <c r="C88" s="31"/>
      <c r="D88" s="55"/>
      <c r="E88" s="59">
        <v>724.3</v>
      </c>
      <c r="F88" s="54">
        <f t="shared" si="7"/>
        <v>724.3</v>
      </c>
      <c r="G88" s="54">
        <v>1500</v>
      </c>
      <c r="H88" s="54">
        <v>724.3</v>
      </c>
      <c r="I88" s="28"/>
    </row>
    <row r="89" spans="1:10" s="29" customFormat="1" ht="56.25" hidden="1">
      <c r="A89" s="51" t="s">
        <v>12</v>
      </c>
      <c r="B89" s="31" t="s">
        <v>80</v>
      </c>
      <c r="C89" s="31"/>
      <c r="D89" s="55"/>
      <c r="E89" s="57"/>
      <c r="F89" s="54">
        <f t="shared" si="7"/>
        <v>0</v>
      </c>
      <c r="G89" s="54">
        <v>2150</v>
      </c>
      <c r="H89" s="54"/>
      <c r="I89" s="28"/>
    </row>
    <row r="90" spans="1:10" s="29" customFormat="1" ht="37.5" hidden="1">
      <c r="A90" s="51" t="s">
        <v>12</v>
      </c>
      <c r="B90" s="31" t="s">
        <v>81</v>
      </c>
      <c r="C90" s="31"/>
      <c r="D90" s="55"/>
      <c r="E90" s="57">
        <v>113.67800000000008</v>
      </c>
      <c r="F90" s="54">
        <f t="shared" si="7"/>
        <v>113.67800000000008</v>
      </c>
      <c r="G90" s="54">
        <v>338.26600000000008</v>
      </c>
      <c r="H90" s="54">
        <v>113.67800000000008</v>
      </c>
      <c r="I90" s="28"/>
    </row>
    <row r="91" spans="1:10" s="29" customFormat="1" ht="75" hidden="1">
      <c r="A91" s="51" t="s">
        <v>12</v>
      </c>
      <c r="B91" s="31" t="s">
        <v>85</v>
      </c>
      <c r="C91" s="31"/>
      <c r="D91" s="55"/>
      <c r="E91" s="57"/>
      <c r="F91" s="54">
        <f t="shared" si="7"/>
        <v>0</v>
      </c>
      <c r="G91" s="54">
        <v>840</v>
      </c>
      <c r="H91" s="54"/>
      <c r="I91" s="28"/>
    </row>
    <row r="92" spans="1:10" s="29" customFormat="1" ht="93.75" hidden="1">
      <c r="A92" s="51" t="s">
        <v>12</v>
      </c>
      <c r="B92" s="31" t="s">
        <v>87</v>
      </c>
      <c r="C92" s="31"/>
      <c r="D92" s="55"/>
      <c r="E92" s="57"/>
      <c r="F92" s="54">
        <f t="shared" si="7"/>
        <v>0</v>
      </c>
      <c r="G92" s="54">
        <v>1660</v>
      </c>
      <c r="H92" s="54"/>
      <c r="I92" s="28"/>
    </row>
    <row r="93" spans="1:10" s="29" customFormat="1" ht="56.25" hidden="1">
      <c r="A93" s="51" t="s">
        <v>12</v>
      </c>
      <c r="B93" s="31" t="s">
        <v>91</v>
      </c>
      <c r="C93" s="31"/>
      <c r="D93" s="55"/>
      <c r="E93" s="57"/>
      <c r="F93" s="54">
        <f t="shared" si="7"/>
        <v>0</v>
      </c>
      <c r="G93" s="54">
        <v>2.9180000000000001</v>
      </c>
      <c r="H93" s="54"/>
      <c r="I93" s="28"/>
    </row>
    <row r="94" spans="1:10" s="29" customFormat="1" hidden="1">
      <c r="A94" s="51" t="s">
        <v>12</v>
      </c>
      <c r="B94" s="31" t="s">
        <v>93</v>
      </c>
      <c r="C94" s="31"/>
      <c r="D94" s="55"/>
      <c r="E94" s="57"/>
      <c r="F94" s="54">
        <f t="shared" si="7"/>
        <v>0</v>
      </c>
      <c r="G94" s="54">
        <v>380</v>
      </c>
      <c r="H94" s="54"/>
      <c r="I94" s="28"/>
    </row>
    <row r="95" spans="1:10" s="29" customFormat="1" ht="37.5" hidden="1">
      <c r="A95" s="51" t="s">
        <v>12</v>
      </c>
      <c r="B95" s="31" t="s">
        <v>96</v>
      </c>
      <c r="C95" s="31"/>
      <c r="D95" s="55"/>
      <c r="E95" s="57">
        <v>23</v>
      </c>
      <c r="F95" s="54">
        <f t="shared" si="7"/>
        <v>23</v>
      </c>
      <c r="G95" s="54">
        <v>400</v>
      </c>
      <c r="H95" s="54">
        <v>23</v>
      </c>
      <c r="I95" s="28"/>
    </row>
    <row r="96" spans="1:10" s="29" customFormat="1" ht="75" hidden="1">
      <c r="A96" s="51" t="s">
        <v>12</v>
      </c>
      <c r="B96" s="31" t="s">
        <v>106</v>
      </c>
      <c r="C96" s="31"/>
      <c r="D96" s="55"/>
      <c r="E96" s="57"/>
      <c r="F96" s="54">
        <f t="shared" si="7"/>
        <v>0</v>
      </c>
      <c r="G96" s="54">
        <v>2700</v>
      </c>
      <c r="H96" s="54"/>
      <c r="I96" s="28"/>
    </row>
    <row r="97" spans="1:9" s="29" customFormat="1" ht="56.25" hidden="1">
      <c r="A97" s="51" t="s">
        <v>12</v>
      </c>
      <c r="B97" s="31" t="s">
        <v>108</v>
      </c>
      <c r="C97" s="31"/>
      <c r="D97" s="55"/>
      <c r="E97" s="57">
        <v>70</v>
      </c>
      <c r="F97" s="54">
        <f t="shared" si="7"/>
        <v>70</v>
      </c>
      <c r="G97" s="54">
        <v>1270</v>
      </c>
      <c r="H97" s="54">
        <v>70</v>
      </c>
      <c r="I97" s="28"/>
    </row>
    <row r="98" spans="1:9" s="29" customFormat="1" ht="37.5" hidden="1">
      <c r="A98" s="51" t="s">
        <v>12</v>
      </c>
      <c r="B98" s="17" t="s">
        <v>73</v>
      </c>
      <c r="C98" s="17"/>
      <c r="D98" s="55"/>
      <c r="E98" s="57">
        <v>0.42099999999999999</v>
      </c>
      <c r="F98" s="54">
        <f t="shared" si="7"/>
        <v>0.42099999999999999</v>
      </c>
      <c r="G98" s="54">
        <v>0.42099999999999999</v>
      </c>
      <c r="H98" s="54">
        <v>0.42099999999999999</v>
      </c>
      <c r="I98" s="28"/>
    </row>
    <row r="99" spans="1:9" s="29" customFormat="1" ht="56.25" hidden="1">
      <c r="A99" s="51" t="s">
        <v>12</v>
      </c>
      <c r="B99" s="17" t="s">
        <v>75</v>
      </c>
      <c r="C99" s="17"/>
      <c r="D99" s="55"/>
      <c r="E99" s="57">
        <v>1200</v>
      </c>
      <c r="F99" s="54">
        <f t="shared" si="7"/>
        <v>1200</v>
      </c>
      <c r="G99" s="54">
        <v>1200</v>
      </c>
      <c r="H99" s="54">
        <v>1200</v>
      </c>
      <c r="I99" s="28"/>
    </row>
    <row r="100" spans="1:9" s="29" customFormat="1" ht="56.25" hidden="1">
      <c r="A100" s="51" t="s">
        <v>12</v>
      </c>
      <c r="B100" s="17" t="s">
        <v>76</v>
      </c>
      <c r="C100" s="17"/>
      <c r="D100" s="55"/>
      <c r="E100" s="57">
        <v>832</v>
      </c>
      <c r="F100" s="54">
        <f t="shared" si="7"/>
        <v>832</v>
      </c>
      <c r="G100" s="54">
        <v>832</v>
      </c>
      <c r="H100" s="54">
        <v>832</v>
      </c>
      <c r="I100" s="28"/>
    </row>
    <row r="101" spans="1:9" s="29" customFormat="1" ht="37.5" hidden="1">
      <c r="A101" s="51" t="s">
        <v>12</v>
      </c>
      <c r="B101" s="17" t="s">
        <v>78</v>
      </c>
      <c r="C101" s="17"/>
      <c r="D101" s="55"/>
      <c r="E101" s="57">
        <v>760</v>
      </c>
      <c r="F101" s="54">
        <f t="shared" si="7"/>
        <v>760</v>
      </c>
      <c r="G101" s="54">
        <v>760</v>
      </c>
      <c r="H101" s="54">
        <v>760</v>
      </c>
      <c r="I101" s="28"/>
    </row>
    <row r="102" spans="1:9" s="29" customFormat="1" ht="56.25" hidden="1">
      <c r="A102" s="51" t="s">
        <v>12</v>
      </c>
      <c r="B102" s="17" t="s">
        <v>79</v>
      </c>
      <c r="C102" s="17"/>
      <c r="D102" s="55"/>
      <c r="E102" s="57">
        <v>0.44600000000000001</v>
      </c>
      <c r="F102" s="54">
        <f t="shared" si="7"/>
        <v>0.44600000000000001</v>
      </c>
      <c r="G102" s="54">
        <v>0.44600000000000001</v>
      </c>
      <c r="H102" s="54">
        <v>0.44600000000000001</v>
      </c>
      <c r="I102" s="28"/>
    </row>
    <row r="103" spans="1:9" s="29" customFormat="1" ht="56.25" hidden="1">
      <c r="A103" s="51" t="s">
        <v>12</v>
      </c>
      <c r="B103" s="17" t="s">
        <v>82</v>
      </c>
      <c r="C103" s="17"/>
      <c r="D103" s="55"/>
      <c r="E103" s="57">
        <v>116.35200000000009</v>
      </c>
      <c r="F103" s="54">
        <f t="shared" si="7"/>
        <v>116.35200000000009</v>
      </c>
      <c r="G103" s="54">
        <v>116.35200000000009</v>
      </c>
      <c r="H103" s="54">
        <v>116.35200000000009</v>
      </c>
      <c r="I103" s="28"/>
    </row>
    <row r="104" spans="1:9" s="29" customFormat="1" ht="56.25" hidden="1">
      <c r="A104" s="51" t="s">
        <v>12</v>
      </c>
      <c r="B104" s="17" t="s">
        <v>83</v>
      </c>
      <c r="C104" s="17"/>
      <c r="D104" s="55"/>
      <c r="E104" s="57">
        <v>402</v>
      </c>
      <c r="F104" s="54">
        <f t="shared" si="7"/>
        <v>402</v>
      </c>
      <c r="G104" s="54">
        <v>402</v>
      </c>
      <c r="H104" s="54">
        <v>402</v>
      </c>
      <c r="I104" s="28"/>
    </row>
    <row r="105" spans="1:9" s="29" customFormat="1" ht="56.25" hidden="1">
      <c r="A105" s="51" t="s">
        <v>12</v>
      </c>
      <c r="B105" s="17" t="s">
        <v>84</v>
      </c>
      <c r="C105" s="17"/>
      <c r="D105" s="55"/>
      <c r="E105" s="57">
        <v>1250</v>
      </c>
      <c r="F105" s="54">
        <f t="shared" si="7"/>
        <v>1250</v>
      </c>
      <c r="G105" s="54">
        <v>1250</v>
      </c>
      <c r="H105" s="54">
        <v>1250</v>
      </c>
      <c r="I105" s="28"/>
    </row>
    <row r="106" spans="1:9" s="29" customFormat="1" ht="75" hidden="1">
      <c r="A106" s="51" t="s">
        <v>12</v>
      </c>
      <c r="B106" s="17" t="s">
        <v>86</v>
      </c>
      <c r="C106" s="17"/>
      <c r="D106" s="55"/>
      <c r="E106" s="57">
        <v>36.226000000000113</v>
      </c>
      <c r="F106" s="54">
        <f t="shared" si="7"/>
        <v>36.226000000000113</v>
      </c>
      <c r="G106" s="54">
        <v>36.226000000000113</v>
      </c>
      <c r="H106" s="54">
        <v>36.226000000000113</v>
      </c>
      <c r="I106" s="28"/>
    </row>
    <row r="107" spans="1:9" s="29" customFormat="1" ht="37.5" hidden="1">
      <c r="A107" s="51" t="s">
        <v>12</v>
      </c>
      <c r="B107" s="17" t="s">
        <v>88</v>
      </c>
      <c r="C107" s="17"/>
      <c r="D107" s="55"/>
      <c r="E107" s="57">
        <v>4.1899999999999977</v>
      </c>
      <c r="F107" s="54">
        <f t="shared" si="7"/>
        <v>4.1899999999999977</v>
      </c>
      <c r="G107" s="54">
        <v>4.1899999999999977</v>
      </c>
      <c r="H107" s="54">
        <v>4.1899999999999977</v>
      </c>
      <c r="I107" s="28"/>
    </row>
    <row r="108" spans="1:9" s="29" customFormat="1" ht="56.25" hidden="1">
      <c r="A108" s="51" t="s">
        <v>12</v>
      </c>
      <c r="B108" s="17" t="s">
        <v>89</v>
      </c>
      <c r="C108" s="17"/>
      <c r="D108" s="55"/>
      <c r="E108" s="57">
        <v>1020</v>
      </c>
      <c r="F108" s="54">
        <f t="shared" si="7"/>
        <v>1020</v>
      </c>
      <c r="G108" s="54">
        <v>1020</v>
      </c>
      <c r="H108" s="54">
        <v>1020</v>
      </c>
      <c r="I108" s="28"/>
    </row>
    <row r="109" spans="1:9" s="29" customFormat="1" ht="56.25" hidden="1">
      <c r="A109" s="51" t="s">
        <v>12</v>
      </c>
      <c r="B109" s="17" t="s">
        <v>92</v>
      </c>
      <c r="C109" s="17"/>
      <c r="D109" s="55"/>
      <c r="E109" s="57">
        <v>2053.6689999999999</v>
      </c>
      <c r="F109" s="54">
        <f t="shared" si="7"/>
        <v>2053.6689999999999</v>
      </c>
      <c r="G109" s="54">
        <v>2053.6689999999999</v>
      </c>
      <c r="H109" s="54">
        <v>2053.6689999999999</v>
      </c>
      <c r="I109" s="28"/>
    </row>
    <row r="110" spans="1:9" s="29" customFormat="1" ht="37.5" hidden="1">
      <c r="A110" s="51" t="s">
        <v>12</v>
      </c>
      <c r="B110" s="17" t="s">
        <v>94</v>
      </c>
      <c r="C110" s="17"/>
      <c r="D110" s="55"/>
      <c r="E110" s="57">
        <v>6.5449999999999999</v>
      </c>
      <c r="F110" s="54">
        <f t="shared" si="7"/>
        <v>6.5449999999999999</v>
      </c>
      <c r="G110" s="54">
        <v>6.5449999999999999</v>
      </c>
      <c r="H110" s="54">
        <v>6.5449999999999999</v>
      </c>
      <c r="I110" s="28"/>
    </row>
    <row r="111" spans="1:9" s="29" customFormat="1" ht="75" hidden="1">
      <c r="A111" s="51" t="s">
        <v>12</v>
      </c>
      <c r="B111" s="17" t="s">
        <v>95</v>
      </c>
      <c r="C111" s="17"/>
      <c r="D111" s="55"/>
      <c r="E111" s="57">
        <v>800</v>
      </c>
      <c r="F111" s="54">
        <f t="shared" si="7"/>
        <v>800</v>
      </c>
      <c r="G111" s="54">
        <v>800</v>
      </c>
      <c r="H111" s="54">
        <v>800</v>
      </c>
      <c r="I111" s="28"/>
    </row>
    <row r="112" spans="1:9" s="29" customFormat="1" ht="37.5" hidden="1">
      <c r="A112" s="51" t="s">
        <v>12</v>
      </c>
      <c r="B112" s="17" t="s">
        <v>97</v>
      </c>
      <c r="C112" s="17"/>
      <c r="D112" s="55"/>
      <c r="E112" s="57">
        <v>3623.3090000000002</v>
      </c>
      <c r="F112" s="54">
        <f t="shared" si="7"/>
        <v>3623.3090000000002</v>
      </c>
      <c r="G112" s="54">
        <v>3623.3090000000002</v>
      </c>
      <c r="H112" s="54">
        <v>3623.3090000000002</v>
      </c>
      <c r="I112" s="28"/>
    </row>
    <row r="113" spans="1:10" s="29" customFormat="1" ht="56.25" hidden="1">
      <c r="A113" s="51" t="s">
        <v>12</v>
      </c>
      <c r="B113" s="17" t="s">
        <v>98</v>
      </c>
      <c r="C113" s="17"/>
      <c r="D113" s="55"/>
      <c r="E113" s="57">
        <v>1500</v>
      </c>
      <c r="F113" s="54">
        <f t="shared" si="7"/>
        <v>1500</v>
      </c>
      <c r="G113" s="54">
        <v>1500</v>
      </c>
      <c r="H113" s="54">
        <v>1500</v>
      </c>
      <c r="I113" s="28"/>
    </row>
    <row r="114" spans="1:10" s="29" customFormat="1" ht="56.25" hidden="1">
      <c r="A114" s="51" t="s">
        <v>12</v>
      </c>
      <c r="B114" s="17" t="s">
        <v>99</v>
      </c>
      <c r="C114" s="17"/>
      <c r="D114" s="55"/>
      <c r="E114" s="57">
        <v>1100</v>
      </c>
      <c r="F114" s="54">
        <f t="shared" si="7"/>
        <v>1100</v>
      </c>
      <c r="G114" s="54">
        <v>1100</v>
      </c>
      <c r="H114" s="54">
        <v>1100</v>
      </c>
      <c r="I114" s="28"/>
    </row>
    <row r="115" spans="1:10" s="29" customFormat="1" ht="37.5" hidden="1">
      <c r="A115" s="51" t="s">
        <v>12</v>
      </c>
      <c r="B115" s="17" t="s">
        <v>101</v>
      </c>
      <c r="C115" s="17"/>
      <c r="D115" s="55"/>
      <c r="E115" s="57">
        <v>4148.0219999999999</v>
      </c>
      <c r="F115" s="54">
        <f t="shared" si="7"/>
        <v>4148.0219999999999</v>
      </c>
      <c r="G115" s="54">
        <v>4148.0219999999999</v>
      </c>
      <c r="H115" s="54">
        <v>4148.0219999999999</v>
      </c>
      <c r="I115" s="28"/>
    </row>
    <row r="116" spans="1:10" s="29" customFormat="1" ht="75" hidden="1">
      <c r="A116" s="51" t="s">
        <v>12</v>
      </c>
      <c r="B116" s="17" t="s">
        <v>102</v>
      </c>
      <c r="C116" s="17"/>
      <c r="D116" s="55"/>
      <c r="E116" s="57">
        <v>1030</v>
      </c>
      <c r="F116" s="54">
        <f t="shared" si="7"/>
        <v>1030</v>
      </c>
      <c r="G116" s="54">
        <v>1030</v>
      </c>
      <c r="H116" s="54">
        <v>1030</v>
      </c>
      <c r="I116" s="28"/>
    </row>
    <row r="117" spans="1:10" s="29" customFormat="1" ht="56.25" hidden="1">
      <c r="A117" s="51" t="s">
        <v>12</v>
      </c>
      <c r="B117" s="17" t="s">
        <v>103</v>
      </c>
      <c r="C117" s="17"/>
      <c r="D117" s="55"/>
      <c r="E117" s="57">
        <v>0.442</v>
      </c>
      <c r="F117" s="54">
        <f t="shared" si="7"/>
        <v>0.442</v>
      </c>
      <c r="G117" s="54">
        <v>0.442</v>
      </c>
      <c r="H117" s="54">
        <v>0.442</v>
      </c>
      <c r="I117" s="28"/>
    </row>
    <row r="118" spans="1:10" s="29" customFormat="1" ht="56.25" hidden="1">
      <c r="A118" s="51" t="s">
        <v>12</v>
      </c>
      <c r="B118" s="17" t="s">
        <v>107</v>
      </c>
      <c r="C118" s="17"/>
      <c r="D118" s="55"/>
      <c r="E118" s="57">
        <v>2406</v>
      </c>
      <c r="F118" s="54">
        <f t="shared" si="7"/>
        <v>2406</v>
      </c>
      <c r="G118" s="54">
        <v>2406</v>
      </c>
      <c r="H118" s="54">
        <v>2406</v>
      </c>
      <c r="I118" s="28"/>
    </row>
    <row r="119" spans="1:10" s="29" customFormat="1" hidden="1">
      <c r="A119" s="51" t="s">
        <v>12</v>
      </c>
      <c r="B119" s="17" t="s">
        <v>109</v>
      </c>
      <c r="C119" s="17"/>
      <c r="D119" s="55"/>
      <c r="E119" s="55">
        <v>0.2</v>
      </c>
      <c r="F119" s="54">
        <f t="shared" si="7"/>
        <v>0.2</v>
      </c>
      <c r="G119" s="54">
        <v>0.2</v>
      </c>
      <c r="H119" s="54">
        <v>0.2</v>
      </c>
      <c r="I119" s="28"/>
    </row>
    <row r="120" spans="1:10" ht="19.5">
      <c r="A120" s="51" t="s">
        <v>166</v>
      </c>
      <c r="B120" s="43"/>
      <c r="C120" s="23" t="s">
        <v>30</v>
      </c>
      <c r="D120" s="54">
        <v>521</v>
      </c>
      <c r="E120" s="56">
        <v>445</v>
      </c>
      <c r="F120" s="54">
        <f t="shared" si="7"/>
        <v>966</v>
      </c>
      <c r="G120" s="54"/>
      <c r="H120" s="54"/>
      <c r="I120" s="21"/>
      <c r="J120" s="61"/>
    </row>
    <row r="121" spans="1:10" ht="19.5">
      <c r="A121" s="51" t="s">
        <v>41</v>
      </c>
      <c r="B121" s="43"/>
      <c r="C121" s="23" t="s">
        <v>42</v>
      </c>
      <c r="D121" s="54"/>
      <c r="E121" s="56"/>
      <c r="F121" s="54"/>
      <c r="G121" s="54">
        <v>966</v>
      </c>
      <c r="H121" s="54">
        <v>445</v>
      </c>
      <c r="I121" s="21"/>
    </row>
    <row r="122" spans="1:10" s="29" customFormat="1">
      <c r="A122" s="51" t="s">
        <v>12</v>
      </c>
      <c r="B122" s="47"/>
      <c r="C122" s="14" t="s">
        <v>381</v>
      </c>
      <c r="D122" s="55"/>
      <c r="E122" s="55"/>
      <c r="F122" s="54"/>
      <c r="G122" s="55">
        <v>966</v>
      </c>
      <c r="H122" s="55">
        <v>445</v>
      </c>
      <c r="I122" s="28"/>
    </row>
    <row r="123" spans="1:10" ht="19.5">
      <c r="A123" s="51" t="s">
        <v>167</v>
      </c>
      <c r="B123" s="43"/>
      <c r="C123" s="23" t="s">
        <v>31</v>
      </c>
      <c r="D123" s="54">
        <v>2829</v>
      </c>
      <c r="E123" s="56">
        <v>597</v>
      </c>
      <c r="F123" s="54">
        <f t="shared" si="7"/>
        <v>3426</v>
      </c>
      <c r="G123" s="54"/>
      <c r="H123" s="54"/>
      <c r="I123" s="21"/>
      <c r="J123" s="61"/>
    </row>
    <row r="124" spans="1:10" ht="19.5">
      <c r="A124" s="51" t="s">
        <v>41</v>
      </c>
      <c r="B124" s="43"/>
      <c r="C124" s="23" t="s">
        <v>42</v>
      </c>
      <c r="D124" s="54"/>
      <c r="E124" s="56"/>
      <c r="F124" s="54"/>
      <c r="G124" s="54">
        <v>3426</v>
      </c>
      <c r="H124" s="54">
        <v>597</v>
      </c>
      <c r="I124" s="21"/>
    </row>
    <row r="125" spans="1:10" ht="19.5">
      <c r="A125" s="51" t="s">
        <v>12</v>
      </c>
      <c r="B125" s="43"/>
      <c r="C125" s="31" t="s">
        <v>137</v>
      </c>
      <c r="D125" s="54"/>
      <c r="E125" s="55"/>
      <c r="F125" s="54"/>
      <c r="G125" s="55">
        <v>3426</v>
      </c>
      <c r="H125" s="55">
        <v>597</v>
      </c>
      <c r="I125" s="21"/>
    </row>
    <row r="126" spans="1:10" ht="19.5">
      <c r="A126" s="51" t="s">
        <v>168</v>
      </c>
      <c r="B126" s="43"/>
      <c r="C126" s="23" t="s">
        <v>29</v>
      </c>
      <c r="D126" s="54"/>
      <c r="E126" s="54">
        <v>1057</v>
      </c>
      <c r="F126" s="54">
        <f t="shared" si="7"/>
        <v>1057</v>
      </c>
      <c r="G126" s="54"/>
      <c r="H126" s="54"/>
      <c r="I126" s="21"/>
      <c r="J126" s="61"/>
    </row>
    <row r="127" spans="1:10" ht="19.5">
      <c r="A127" s="51" t="s">
        <v>41</v>
      </c>
      <c r="B127" s="43"/>
      <c r="C127" s="23" t="s">
        <v>42</v>
      </c>
      <c r="D127" s="54"/>
      <c r="E127" s="54"/>
      <c r="F127" s="54"/>
      <c r="G127" s="54">
        <v>1057</v>
      </c>
      <c r="H127" s="54">
        <v>1057</v>
      </c>
      <c r="I127" s="21"/>
    </row>
    <row r="128" spans="1:10" ht="19.5">
      <c r="A128" s="26" t="s">
        <v>12</v>
      </c>
      <c r="B128" s="43"/>
      <c r="C128" s="31" t="s">
        <v>310</v>
      </c>
      <c r="D128" s="54"/>
      <c r="E128" s="55"/>
      <c r="F128" s="54"/>
      <c r="G128" s="55">
        <v>1057</v>
      </c>
      <c r="H128" s="55">
        <v>1057</v>
      </c>
      <c r="I128" s="21"/>
    </row>
    <row r="129" spans="1:10" ht="56.25" hidden="1">
      <c r="A129" s="51"/>
      <c r="B129" s="23" t="s">
        <v>15</v>
      </c>
      <c r="C129" s="23"/>
      <c r="D129" s="54">
        <f>D130</f>
        <v>0</v>
      </c>
      <c r="E129" s="55"/>
      <c r="F129" s="54">
        <f t="shared" si="7"/>
        <v>0</v>
      </c>
      <c r="G129" s="54">
        <v>0</v>
      </c>
      <c r="H129" s="54"/>
      <c r="I129" s="18"/>
    </row>
    <row r="130" spans="1:10" ht="187.5" hidden="1">
      <c r="A130" s="51"/>
      <c r="B130" s="19" t="s">
        <v>16</v>
      </c>
      <c r="C130" s="19"/>
      <c r="D130" s="54">
        <f>SUM(D131:D135)</f>
        <v>0</v>
      </c>
      <c r="E130" s="55"/>
      <c r="F130" s="54">
        <f t="shared" si="7"/>
        <v>0</v>
      </c>
      <c r="G130" s="54">
        <v>0</v>
      </c>
      <c r="H130" s="54"/>
      <c r="I130" s="18"/>
    </row>
    <row r="131" spans="1:10" hidden="1">
      <c r="A131" s="51"/>
      <c r="B131" s="23" t="s">
        <v>27</v>
      </c>
      <c r="C131" s="23"/>
      <c r="D131" s="54"/>
      <c r="E131" s="55"/>
      <c r="F131" s="54">
        <f t="shared" si="7"/>
        <v>0</v>
      </c>
      <c r="G131" s="54">
        <v>0</v>
      </c>
      <c r="H131" s="54"/>
      <c r="I131" s="18"/>
    </row>
    <row r="132" spans="1:10" hidden="1">
      <c r="A132" s="51"/>
      <c r="B132" s="23" t="s">
        <v>28</v>
      </c>
      <c r="C132" s="23"/>
      <c r="D132" s="54"/>
      <c r="E132" s="55"/>
      <c r="F132" s="54">
        <f t="shared" si="7"/>
        <v>0</v>
      </c>
      <c r="G132" s="54">
        <v>0</v>
      </c>
      <c r="H132" s="54"/>
      <c r="I132" s="18"/>
    </row>
    <row r="133" spans="1:10" hidden="1">
      <c r="A133" s="51"/>
      <c r="B133" s="23" t="s">
        <v>29</v>
      </c>
      <c r="C133" s="23"/>
      <c r="D133" s="54"/>
      <c r="E133" s="55"/>
      <c r="F133" s="54">
        <f t="shared" si="7"/>
        <v>0</v>
      </c>
      <c r="G133" s="54">
        <v>0</v>
      </c>
      <c r="H133" s="54"/>
      <c r="I133" s="18"/>
    </row>
    <row r="134" spans="1:10" hidden="1">
      <c r="A134" s="51"/>
      <c r="B134" s="23" t="s">
        <v>30</v>
      </c>
      <c r="C134" s="23"/>
      <c r="D134" s="54"/>
      <c r="E134" s="55"/>
      <c r="F134" s="54">
        <f t="shared" si="7"/>
        <v>0</v>
      </c>
      <c r="G134" s="54">
        <v>0</v>
      </c>
      <c r="H134" s="54"/>
      <c r="I134" s="18"/>
    </row>
    <row r="135" spans="1:10" hidden="1">
      <c r="A135" s="51"/>
      <c r="B135" s="23" t="s">
        <v>31</v>
      </c>
      <c r="C135" s="23"/>
      <c r="D135" s="54"/>
      <c r="E135" s="55"/>
      <c r="F135" s="54">
        <f t="shared" si="7"/>
        <v>0</v>
      </c>
      <c r="G135" s="54">
        <v>0</v>
      </c>
      <c r="H135" s="54"/>
      <c r="I135" s="18"/>
    </row>
    <row r="136" spans="1:10" ht="93.75">
      <c r="A136" s="51" t="s">
        <v>14</v>
      </c>
      <c r="B136" s="23" t="s">
        <v>18</v>
      </c>
      <c r="C136" s="23"/>
      <c r="D136" s="54">
        <f>D137+D138+D147+D148</f>
        <v>35395</v>
      </c>
      <c r="E136" s="54">
        <f t="shared" ref="E136:H136" si="8">E137+E138+E147+E148</f>
        <v>0</v>
      </c>
      <c r="F136" s="54">
        <f t="shared" si="8"/>
        <v>35395</v>
      </c>
      <c r="G136" s="54">
        <f t="shared" si="8"/>
        <v>35395</v>
      </c>
      <c r="H136" s="54">
        <f t="shared" si="8"/>
        <v>0</v>
      </c>
      <c r="I136" s="18"/>
    </row>
    <row r="137" spans="1:10">
      <c r="A137" s="51">
        <v>1</v>
      </c>
      <c r="B137" s="43"/>
      <c r="C137" s="23" t="s">
        <v>27</v>
      </c>
      <c r="D137" s="54">
        <v>17997</v>
      </c>
      <c r="E137" s="55"/>
      <c r="F137" s="54">
        <f t="shared" si="7"/>
        <v>17997</v>
      </c>
      <c r="G137" s="54"/>
      <c r="H137" s="54"/>
      <c r="I137" s="18"/>
    </row>
    <row r="138" spans="1:10">
      <c r="A138" s="51" t="s">
        <v>41</v>
      </c>
      <c r="B138" s="43"/>
      <c r="C138" s="23" t="s">
        <v>280</v>
      </c>
      <c r="D138" s="54"/>
      <c r="E138" s="55"/>
      <c r="F138" s="54"/>
      <c r="G138" s="54">
        <v>17997</v>
      </c>
      <c r="H138" s="54"/>
      <c r="I138" s="18"/>
    </row>
    <row r="139" spans="1:10">
      <c r="A139" s="51" t="s">
        <v>12</v>
      </c>
      <c r="B139" s="43"/>
      <c r="C139" s="31" t="s">
        <v>379</v>
      </c>
      <c r="D139" s="54"/>
      <c r="E139" s="55"/>
      <c r="F139" s="54"/>
      <c r="G139" s="55">
        <v>39.918999999999997</v>
      </c>
      <c r="H139" s="55"/>
      <c r="I139" s="18"/>
      <c r="J139" s="61"/>
    </row>
    <row r="140" spans="1:10">
      <c r="A140" s="51" t="s">
        <v>12</v>
      </c>
      <c r="B140" s="43"/>
      <c r="C140" s="31" t="s">
        <v>373</v>
      </c>
      <c r="D140" s="54"/>
      <c r="E140" s="55"/>
      <c r="F140" s="54"/>
      <c r="G140" s="55">
        <v>1900</v>
      </c>
      <c r="H140" s="55"/>
      <c r="I140" s="18"/>
    </row>
    <row r="141" spans="1:10">
      <c r="A141" s="51" t="s">
        <v>12</v>
      </c>
      <c r="B141" s="43"/>
      <c r="C141" s="31" t="s">
        <v>375</v>
      </c>
      <c r="D141" s="54"/>
      <c r="E141" s="55"/>
      <c r="F141" s="54"/>
      <c r="G141" s="55">
        <v>6150</v>
      </c>
      <c r="H141" s="55"/>
      <c r="I141" s="18"/>
    </row>
    <row r="142" spans="1:10">
      <c r="A142" s="51" t="s">
        <v>12</v>
      </c>
      <c r="B142" s="43"/>
      <c r="C142" s="31" t="s">
        <v>374</v>
      </c>
      <c r="D142" s="54"/>
      <c r="E142" s="55"/>
      <c r="F142" s="54"/>
      <c r="G142" s="55">
        <v>1400</v>
      </c>
      <c r="H142" s="55"/>
      <c r="I142" s="18"/>
    </row>
    <row r="143" spans="1:10" ht="75">
      <c r="A143" s="51" t="s">
        <v>12</v>
      </c>
      <c r="B143" s="43"/>
      <c r="C143" s="31" t="s">
        <v>376</v>
      </c>
      <c r="D143" s="54"/>
      <c r="E143" s="55"/>
      <c r="F143" s="54"/>
      <c r="G143" s="55">
        <v>5604.1810000000005</v>
      </c>
      <c r="H143" s="55"/>
      <c r="I143" s="31" t="s">
        <v>362</v>
      </c>
    </row>
    <row r="144" spans="1:10">
      <c r="A144" s="51" t="s">
        <v>12</v>
      </c>
      <c r="B144" s="43"/>
      <c r="C144" s="31" t="s">
        <v>378</v>
      </c>
      <c r="D144" s="54"/>
      <c r="E144" s="55"/>
      <c r="F144" s="54"/>
      <c r="G144" s="55">
        <v>2902.9</v>
      </c>
      <c r="H144" s="55"/>
      <c r="I144" s="18"/>
    </row>
    <row r="145" spans="1:10" hidden="1">
      <c r="A145" s="51" t="s">
        <v>41</v>
      </c>
      <c r="B145" s="23" t="s">
        <v>317</v>
      </c>
      <c r="C145" s="23"/>
      <c r="D145" s="54"/>
      <c r="E145" s="55"/>
      <c r="F145" s="54">
        <f t="shared" ref="F145:F179" si="9">D145+E145</f>
        <v>0</v>
      </c>
      <c r="G145" s="54">
        <v>0</v>
      </c>
      <c r="H145" s="54"/>
      <c r="I145" s="23"/>
    </row>
    <row r="146" spans="1:10" s="29" customFormat="1" ht="75" hidden="1">
      <c r="A146" s="51" t="s">
        <v>12</v>
      </c>
      <c r="B146" s="17" t="s">
        <v>257</v>
      </c>
      <c r="C146" s="17"/>
      <c r="D146" s="55"/>
      <c r="E146" s="55"/>
      <c r="F146" s="54">
        <f t="shared" si="9"/>
        <v>0</v>
      </c>
      <c r="G146" s="54">
        <v>2754.181</v>
      </c>
      <c r="H146" s="54"/>
      <c r="I146" s="17"/>
    </row>
    <row r="147" spans="1:10">
      <c r="A147" s="51">
        <v>2</v>
      </c>
      <c r="B147" s="43"/>
      <c r="C147" s="23" t="s">
        <v>28</v>
      </c>
      <c r="D147" s="54">
        <v>17398</v>
      </c>
      <c r="E147" s="55"/>
      <c r="F147" s="54">
        <f t="shared" si="9"/>
        <v>17398</v>
      </c>
      <c r="G147" s="54">
        <v>0</v>
      </c>
      <c r="H147" s="54"/>
      <c r="I147" s="18"/>
    </row>
    <row r="148" spans="1:10">
      <c r="A148" s="51" t="s">
        <v>41</v>
      </c>
      <c r="B148" s="43"/>
      <c r="C148" s="23" t="s">
        <v>42</v>
      </c>
      <c r="D148" s="54"/>
      <c r="E148" s="55"/>
      <c r="F148" s="54"/>
      <c r="G148" s="54">
        <v>17398</v>
      </c>
      <c r="H148" s="54"/>
      <c r="I148" s="18"/>
    </row>
    <row r="149" spans="1:10">
      <c r="A149" s="51" t="s">
        <v>12</v>
      </c>
      <c r="B149" s="43"/>
      <c r="C149" s="31" t="s">
        <v>380</v>
      </c>
      <c r="D149" s="54"/>
      <c r="E149" s="55"/>
      <c r="F149" s="54"/>
      <c r="G149" s="55">
        <v>2079.4929999999999</v>
      </c>
      <c r="H149" s="55"/>
      <c r="I149" s="18"/>
      <c r="J149" s="61"/>
    </row>
    <row r="150" spans="1:10">
      <c r="A150" s="51" t="s">
        <v>12</v>
      </c>
      <c r="B150" s="43"/>
      <c r="C150" s="17" t="s">
        <v>53</v>
      </c>
      <c r="D150" s="54"/>
      <c r="E150" s="55"/>
      <c r="F150" s="54"/>
      <c r="G150" s="55">
        <v>1795.56</v>
      </c>
      <c r="H150" s="55"/>
      <c r="I150" s="18"/>
    </row>
    <row r="151" spans="1:10">
      <c r="A151" s="51" t="s">
        <v>12</v>
      </c>
      <c r="B151" s="43"/>
      <c r="C151" s="39" t="s">
        <v>58</v>
      </c>
      <c r="D151" s="54"/>
      <c r="E151" s="55"/>
      <c r="F151" s="54"/>
      <c r="G151" s="55">
        <v>5111.8729999999996</v>
      </c>
      <c r="H151" s="55"/>
      <c r="I151" s="18"/>
    </row>
    <row r="152" spans="1:10">
      <c r="A152" s="51" t="s">
        <v>12</v>
      </c>
      <c r="B152" s="43"/>
      <c r="C152" s="39" t="s">
        <v>59</v>
      </c>
      <c r="D152" s="54"/>
      <c r="E152" s="55"/>
      <c r="F152" s="54"/>
      <c r="G152" s="55">
        <v>135.28199999999998</v>
      </c>
      <c r="H152" s="55"/>
      <c r="I152" s="18"/>
    </row>
    <row r="153" spans="1:10" ht="75">
      <c r="A153" s="51" t="s">
        <v>12</v>
      </c>
      <c r="B153" s="43"/>
      <c r="C153" s="39" t="s">
        <v>55</v>
      </c>
      <c r="D153" s="54"/>
      <c r="E153" s="55"/>
      <c r="F153" s="54"/>
      <c r="G153" s="55">
        <v>8275.7919999999995</v>
      </c>
      <c r="H153" s="55"/>
      <c r="I153" s="31" t="s">
        <v>363</v>
      </c>
    </row>
    <row r="154" spans="1:10" hidden="1">
      <c r="A154" s="51" t="s">
        <v>41</v>
      </c>
      <c r="B154" s="23" t="s">
        <v>317</v>
      </c>
      <c r="C154" s="23"/>
      <c r="D154" s="54"/>
      <c r="E154" s="55"/>
      <c r="F154" s="54">
        <f t="shared" si="9"/>
        <v>0</v>
      </c>
      <c r="G154" s="54">
        <v>0</v>
      </c>
      <c r="H154" s="54"/>
      <c r="I154" s="23"/>
    </row>
    <row r="155" spans="1:10" s="29" customFormat="1" ht="30.75" hidden="1" customHeight="1">
      <c r="A155" s="51" t="s">
        <v>12</v>
      </c>
      <c r="B155" s="31" t="s">
        <v>127</v>
      </c>
      <c r="C155" s="31"/>
      <c r="D155" s="55"/>
      <c r="E155" s="55"/>
      <c r="F155" s="54">
        <f t="shared" si="9"/>
        <v>0</v>
      </c>
      <c r="G155" s="54">
        <v>65</v>
      </c>
      <c r="H155" s="54"/>
      <c r="I155" s="17"/>
    </row>
    <row r="156" spans="1:10" s="29" customFormat="1" ht="60.75" hidden="1" customHeight="1">
      <c r="A156" s="51" t="s">
        <v>12</v>
      </c>
      <c r="B156" s="31" t="s">
        <v>128</v>
      </c>
      <c r="C156" s="31"/>
      <c r="D156" s="55"/>
      <c r="E156" s="55"/>
      <c r="F156" s="54">
        <f t="shared" si="9"/>
        <v>0</v>
      </c>
      <c r="G156" s="54">
        <v>6143</v>
      </c>
      <c r="H156" s="54"/>
      <c r="I156" s="17"/>
    </row>
    <row r="157" spans="1:10" ht="131.25">
      <c r="A157" s="43" t="s">
        <v>17</v>
      </c>
      <c r="B157" s="80" t="s">
        <v>20</v>
      </c>
      <c r="C157" s="80"/>
      <c r="D157" s="82">
        <f>D158</f>
        <v>0</v>
      </c>
      <c r="E157" s="54">
        <f t="shared" ref="E157:H157" si="10">E158</f>
        <v>17028</v>
      </c>
      <c r="F157" s="54">
        <f t="shared" si="10"/>
        <v>17028</v>
      </c>
      <c r="G157" s="54">
        <f t="shared" si="10"/>
        <v>17028</v>
      </c>
      <c r="H157" s="54">
        <f t="shared" si="10"/>
        <v>17028</v>
      </c>
      <c r="I157" s="43"/>
    </row>
    <row r="158" spans="1:10" ht="112.5">
      <c r="A158" s="68">
        <v>1</v>
      </c>
      <c r="B158" s="23" t="s">
        <v>21</v>
      </c>
      <c r="C158" s="23"/>
      <c r="D158" s="74">
        <f>D159+D160+D165+D166+D172+D173+D175+D176+D178</f>
        <v>0</v>
      </c>
      <c r="E158" s="54">
        <f t="shared" ref="E158:H158" si="11">E159+E160+E165+E166+E172+E173+E175+E176+E178</f>
        <v>17028</v>
      </c>
      <c r="F158" s="54">
        <f t="shared" si="11"/>
        <v>17028</v>
      </c>
      <c r="G158" s="54">
        <f t="shared" si="11"/>
        <v>17028</v>
      </c>
      <c r="H158" s="54">
        <f t="shared" si="11"/>
        <v>17028</v>
      </c>
      <c r="I158" s="43"/>
    </row>
    <row r="159" spans="1:10">
      <c r="A159" s="43" t="s">
        <v>286</v>
      </c>
      <c r="B159" s="43"/>
      <c r="C159" s="43" t="s">
        <v>27</v>
      </c>
      <c r="D159" s="43"/>
      <c r="E159" s="79">
        <v>2545</v>
      </c>
      <c r="F159" s="54">
        <f t="shared" si="9"/>
        <v>2545</v>
      </c>
      <c r="G159" s="54">
        <v>0</v>
      </c>
      <c r="H159" s="54"/>
      <c r="I159" s="43"/>
    </row>
    <row r="160" spans="1:10">
      <c r="A160" s="51" t="s">
        <v>41</v>
      </c>
      <c r="B160" s="43"/>
      <c r="C160" s="23" t="s">
        <v>42</v>
      </c>
      <c r="D160" s="43"/>
      <c r="E160" s="75"/>
      <c r="F160" s="54"/>
      <c r="G160" s="54">
        <v>2545</v>
      </c>
      <c r="H160" s="54">
        <v>2545</v>
      </c>
      <c r="I160" s="43"/>
    </row>
    <row r="161" spans="1:9">
      <c r="A161" s="26" t="s">
        <v>12</v>
      </c>
      <c r="B161" s="43"/>
      <c r="C161" s="47" t="s">
        <v>375</v>
      </c>
      <c r="D161" s="43"/>
      <c r="E161" s="75"/>
      <c r="F161" s="54"/>
      <c r="G161" s="55">
        <v>636.25</v>
      </c>
      <c r="H161" s="55">
        <v>636.25</v>
      </c>
      <c r="I161" s="43"/>
    </row>
    <row r="162" spans="1:9">
      <c r="A162" s="26" t="s">
        <v>12</v>
      </c>
      <c r="B162" s="43"/>
      <c r="C162" s="31" t="s">
        <v>373</v>
      </c>
      <c r="D162" s="43"/>
      <c r="E162" s="75"/>
      <c r="F162" s="54"/>
      <c r="G162" s="55">
        <v>636.25</v>
      </c>
      <c r="H162" s="55">
        <v>636.25</v>
      </c>
      <c r="I162" s="43"/>
    </row>
    <row r="163" spans="1:9">
      <c r="A163" s="26" t="s">
        <v>12</v>
      </c>
      <c r="B163" s="43"/>
      <c r="C163" s="31" t="s">
        <v>378</v>
      </c>
      <c r="D163" s="43"/>
      <c r="E163" s="75"/>
      <c r="F163" s="54"/>
      <c r="G163" s="55">
        <v>636.25</v>
      </c>
      <c r="H163" s="55">
        <v>636.25</v>
      </c>
      <c r="I163" s="43"/>
    </row>
    <row r="164" spans="1:9">
      <c r="A164" s="26" t="s">
        <v>12</v>
      </c>
      <c r="B164" s="43"/>
      <c r="C164" s="31" t="s">
        <v>379</v>
      </c>
      <c r="D164" s="43"/>
      <c r="E164" s="75"/>
      <c r="F164" s="54"/>
      <c r="G164" s="55">
        <v>636.25</v>
      </c>
      <c r="H164" s="55">
        <v>636.25</v>
      </c>
      <c r="I164" s="43"/>
    </row>
    <row r="165" spans="1:9">
      <c r="A165" s="43" t="s">
        <v>285</v>
      </c>
      <c r="B165" s="43"/>
      <c r="C165" s="43" t="s">
        <v>28</v>
      </c>
      <c r="D165" s="43"/>
      <c r="E165" s="79">
        <v>2018</v>
      </c>
      <c r="F165" s="54">
        <f t="shared" si="9"/>
        <v>2018</v>
      </c>
      <c r="G165" s="54">
        <v>0</v>
      </c>
      <c r="H165" s="54"/>
      <c r="I165" s="43"/>
    </row>
    <row r="166" spans="1:9">
      <c r="A166" s="51" t="s">
        <v>41</v>
      </c>
      <c r="B166" s="43"/>
      <c r="C166" s="23" t="s">
        <v>42</v>
      </c>
      <c r="D166" s="43"/>
      <c r="E166" s="75"/>
      <c r="F166" s="54"/>
      <c r="G166" s="54">
        <v>2018</v>
      </c>
      <c r="H166" s="54">
        <v>2018</v>
      </c>
      <c r="I166" s="43"/>
    </row>
    <row r="167" spans="1:9">
      <c r="A167" s="26" t="s">
        <v>12</v>
      </c>
      <c r="B167" s="43"/>
      <c r="C167" s="47" t="s">
        <v>59</v>
      </c>
      <c r="D167" s="43"/>
      <c r="E167" s="75"/>
      <c r="F167" s="54"/>
      <c r="G167" s="55">
        <v>403</v>
      </c>
      <c r="H167" s="55">
        <v>403</v>
      </c>
      <c r="I167" s="43"/>
    </row>
    <row r="168" spans="1:9">
      <c r="A168" s="26" t="s">
        <v>12</v>
      </c>
      <c r="B168" s="43"/>
      <c r="C168" s="47" t="s">
        <v>55</v>
      </c>
      <c r="D168" s="43"/>
      <c r="E168" s="75"/>
      <c r="F168" s="54"/>
      <c r="G168" s="55">
        <v>403</v>
      </c>
      <c r="H168" s="55">
        <v>403</v>
      </c>
      <c r="I168" s="43"/>
    </row>
    <row r="169" spans="1:9">
      <c r="A169" s="26" t="s">
        <v>12</v>
      </c>
      <c r="B169" s="43"/>
      <c r="C169" s="47" t="s">
        <v>58</v>
      </c>
      <c r="D169" s="43"/>
      <c r="E169" s="75"/>
      <c r="F169" s="54"/>
      <c r="G169" s="55">
        <v>403</v>
      </c>
      <c r="H169" s="55">
        <v>403</v>
      </c>
      <c r="I169" s="43"/>
    </row>
    <row r="170" spans="1:9">
      <c r="A170" s="26" t="s">
        <v>12</v>
      </c>
      <c r="B170" s="43"/>
      <c r="C170" s="47" t="s">
        <v>53</v>
      </c>
      <c r="D170" s="43"/>
      <c r="E170" s="75"/>
      <c r="F170" s="54"/>
      <c r="G170" s="55">
        <v>403</v>
      </c>
      <c r="H170" s="55">
        <v>403</v>
      </c>
      <c r="I170" s="43"/>
    </row>
    <row r="171" spans="1:9">
      <c r="A171" s="26" t="s">
        <v>12</v>
      </c>
      <c r="B171" s="43"/>
      <c r="C171" s="47" t="s">
        <v>380</v>
      </c>
      <c r="D171" s="43"/>
      <c r="E171" s="75"/>
      <c r="F171" s="54"/>
      <c r="G171" s="55">
        <v>406</v>
      </c>
      <c r="H171" s="55">
        <v>406</v>
      </c>
      <c r="I171" s="43"/>
    </row>
    <row r="172" spans="1:9">
      <c r="A172" s="26" t="s">
        <v>12</v>
      </c>
      <c r="B172" s="43"/>
      <c r="C172" s="43" t="s">
        <v>30</v>
      </c>
      <c r="D172" s="43"/>
      <c r="E172" s="79">
        <v>170</v>
      </c>
      <c r="F172" s="54">
        <f t="shared" si="9"/>
        <v>170</v>
      </c>
      <c r="G172" s="54">
        <v>0</v>
      </c>
      <c r="H172" s="54"/>
      <c r="I172" s="43"/>
    </row>
    <row r="173" spans="1:9">
      <c r="A173" s="26" t="s">
        <v>41</v>
      </c>
      <c r="B173" s="43"/>
      <c r="C173" s="23" t="s">
        <v>42</v>
      </c>
      <c r="D173" s="43"/>
      <c r="E173" s="75"/>
      <c r="F173" s="54"/>
      <c r="G173" s="54">
        <v>170</v>
      </c>
      <c r="H173" s="54">
        <v>170</v>
      </c>
      <c r="I173" s="43"/>
    </row>
    <row r="174" spans="1:9">
      <c r="A174" s="26" t="s">
        <v>12</v>
      </c>
      <c r="B174" s="43"/>
      <c r="C174" s="47" t="s">
        <v>381</v>
      </c>
      <c r="D174" s="43"/>
      <c r="E174" s="75"/>
      <c r="F174" s="54"/>
      <c r="G174" s="55">
        <v>170</v>
      </c>
      <c r="H174" s="55">
        <v>170</v>
      </c>
      <c r="I174" s="43"/>
    </row>
    <row r="175" spans="1:9">
      <c r="A175" s="43" t="s">
        <v>167</v>
      </c>
      <c r="B175" s="43"/>
      <c r="C175" s="43" t="s">
        <v>31</v>
      </c>
      <c r="D175" s="43"/>
      <c r="E175" s="79">
        <v>509</v>
      </c>
      <c r="F175" s="54">
        <f t="shared" si="9"/>
        <v>509</v>
      </c>
      <c r="G175" s="54">
        <v>0</v>
      </c>
      <c r="H175" s="54"/>
      <c r="I175" s="43"/>
    </row>
    <row r="176" spans="1:9">
      <c r="A176" s="51" t="s">
        <v>41</v>
      </c>
      <c r="B176" s="43"/>
      <c r="C176" s="23" t="s">
        <v>42</v>
      </c>
      <c r="D176" s="43"/>
      <c r="E176" s="75"/>
      <c r="F176" s="54"/>
      <c r="G176" s="54">
        <v>509</v>
      </c>
      <c r="H176" s="54">
        <v>509</v>
      </c>
      <c r="I176" s="43"/>
    </row>
    <row r="177" spans="1:9">
      <c r="A177" s="26" t="s">
        <v>12</v>
      </c>
      <c r="B177" s="43"/>
      <c r="C177" s="47" t="s">
        <v>137</v>
      </c>
      <c r="D177" s="43"/>
      <c r="E177" s="75"/>
      <c r="F177" s="54"/>
      <c r="G177" s="55">
        <v>509</v>
      </c>
      <c r="H177" s="55">
        <v>509</v>
      </c>
      <c r="I177" s="43"/>
    </row>
    <row r="178" spans="1:9" ht="37.5">
      <c r="A178" s="43" t="s">
        <v>168</v>
      </c>
      <c r="B178" s="43"/>
      <c r="C178" s="18" t="s">
        <v>318</v>
      </c>
      <c r="D178" s="43"/>
      <c r="E178" s="54">
        <v>11786</v>
      </c>
      <c r="F178" s="54">
        <f t="shared" si="9"/>
        <v>11786</v>
      </c>
      <c r="G178" s="54">
        <v>11786</v>
      </c>
      <c r="H178" s="54">
        <v>11786</v>
      </c>
      <c r="I178" s="43"/>
    </row>
    <row r="179" spans="1:9" ht="93.75">
      <c r="A179" s="26" t="s">
        <v>12</v>
      </c>
      <c r="B179" s="17" t="s">
        <v>308</v>
      </c>
      <c r="C179" s="43"/>
      <c r="D179" s="43"/>
      <c r="E179" s="76">
        <v>11786</v>
      </c>
      <c r="F179" s="54">
        <f t="shared" si="9"/>
        <v>11786</v>
      </c>
      <c r="G179" s="55">
        <v>11786</v>
      </c>
      <c r="H179" s="55">
        <v>11786</v>
      </c>
      <c r="I179" s="43"/>
    </row>
  </sheetData>
  <mergeCells count="13">
    <mergeCell ref="I6:I7"/>
    <mergeCell ref="F6:F7"/>
    <mergeCell ref="E6:E7"/>
    <mergeCell ref="G6:H6"/>
    <mergeCell ref="A1:I1"/>
    <mergeCell ref="A2:I2"/>
    <mergeCell ref="A3:I3"/>
    <mergeCell ref="A4:I4"/>
    <mergeCell ref="G5:I5"/>
    <mergeCell ref="A6:A7"/>
    <mergeCell ref="B6:B7"/>
    <mergeCell ref="C6:C7"/>
    <mergeCell ref="D6:D7"/>
  </mergeCells>
  <pageMargins left="0.511811023622047" right="6.4960630000000005E-2" top="0.60433070899999997" bottom="0.10433070899999999" header="0.31496062992126" footer="0.31496062992126"/>
  <pageSetup paperSize="9" scale="80" orientation="landscape" r:id="rId1"/>
  <headerFooter>
    <oddHeader>&amp;C&amp;P</oddHeader>
  </headerFooter>
  <drawing r:id="rId2"/>
</worksheet>
</file>

<file path=xl/worksheets/sheet5.xml><?xml version="1.0" encoding="utf-8"?>
<worksheet xmlns="http://schemas.openxmlformats.org/spreadsheetml/2006/main" xmlns:r="http://schemas.openxmlformats.org/officeDocument/2006/relationships">
  <dimension ref="A1:K157"/>
  <sheetViews>
    <sheetView tabSelected="1" topLeftCell="B2" zoomScale="75" zoomScaleNormal="75" workbookViewId="0">
      <pane xSplit="1" ySplit="8" topLeftCell="C156" activePane="bottomRight" state="frozen"/>
      <selection activeCell="B2" sqref="B2"/>
      <selection pane="topRight" activeCell="C2" sqref="C2"/>
      <selection pane="bottomLeft" activeCell="B9" sqref="B9"/>
      <selection pane="bottomRight" activeCell="J156" sqref="J156"/>
    </sheetView>
  </sheetViews>
  <sheetFormatPr defaultRowHeight="18.75"/>
  <cols>
    <col min="1" max="1" width="5.375" style="22" customWidth="1"/>
    <col min="2" max="2" width="31.5" style="22" customWidth="1"/>
    <col min="3" max="3" width="19" style="22" customWidth="1"/>
    <col min="4" max="4" width="23.5" style="22" customWidth="1"/>
    <col min="5" max="5" width="20.25" style="22" customWidth="1"/>
    <col min="6" max="6" width="20.125" style="22" customWidth="1"/>
    <col min="7" max="7" width="17.75" style="22" customWidth="1"/>
    <col min="8" max="8" width="12.75" style="22" bestFit="1" customWidth="1"/>
    <col min="9" max="9" width="12.375" style="22" bestFit="1" customWidth="1"/>
    <col min="10" max="10" width="13.25" style="22" bestFit="1" customWidth="1"/>
    <col min="11" max="11" width="12.375" style="22" bestFit="1" customWidth="1"/>
    <col min="12" max="16384" width="9" style="22"/>
  </cols>
  <sheetData>
    <row r="1" spans="1:11">
      <c r="A1" s="86" t="s">
        <v>298</v>
      </c>
      <c r="B1" s="86"/>
      <c r="C1" s="86"/>
      <c r="D1" s="86"/>
      <c r="E1" s="86"/>
      <c r="F1" s="86"/>
      <c r="G1" s="86"/>
    </row>
    <row r="2" spans="1:11">
      <c r="A2" s="85"/>
      <c r="B2" s="86" t="s">
        <v>39</v>
      </c>
      <c r="C2" s="86"/>
      <c r="D2" s="86"/>
      <c r="E2" s="86"/>
      <c r="F2" s="86"/>
      <c r="G2" s="86"/>
    </row>
    <row r="3" spans="1:11" ht="26.25" customHeight="1">
      <c r="A3" s="86" t="s">
        <v>391</v>
      </c>
      <c r="B3" s="86"/>
      <c r="C3" s="86"/>
      <c r="D3" s="86"/>
      <c r="E3" s="86"/>
      <c r="F3" s="86"/>
      <c r="G3" s="86"/>
    </row>
    <row r="4" spans="1:11" ht="22.5" customHeight="1">
      <c r="A4" s="86" t="s">
        <v>392</v>
      </c>
      <c r="B4" s="86"/>
      <c r="C4" s="86"/>
      <c r="D4" s="86"/>
      <c r="E4" s="86"/>
      <c r="F4" s="86"/>
      <c r="G4" s="86"/>
    </row>
    <row r="5" spans="1:11" ht="21" customHeight="1">
      <c r="A5" s="94" t="s">
        <v>393</v>
      </c>
      <c r="B5" s="94"/>
      <c r="C5" s="94"/>
      <c r="D5" s="94"/>
      <c r="E5" s="94"/>
      <c r="F5" s="94"/>
      <c r="G5" s="94"/>
      <c r="H5" s="84"/>
      <c r="I5" s="84"/>
      <c r="J5" s="84"/>
    </row>
    <row r="6" spans="1:11" ht="3.75" customHeight="1">
      <c r="A6" s="73"/>
      <c r="B6" s="73"/>
      <c r="C6" s="73"/>
      <c r="D6" s="73"/>
      <c r="E6" s="73"/>
      <c r="F6" s="73"/>
      <c r="G6" s="73"/>
    </row>
    <row r="7" spans="1:11">
      <c r="E7" s="61"/>
      <c r="F7" s="102" t="s">
        <v>321</v>
      </c>
      <c r="G7" s="102"/>
    </row>
    <row r="8" spans="1:11" ht="44.25" customHeight="1">
      <c r="A8" s="95" t="s">
        <v>3</v>
      </c>
      <c r="B8" s="95" t="s">
        <v>22</v>
      </c>
      <c r="C8" s="95" t="s">
        <v>324</v>
      </c>
      <c r="D8" s="95" t="s">
        <v>349</v>
      </c>
      <c r="E8" s="95" t="s">
        <v>131</v>
      </c>
      <c r="F8" s="95" t="s">
        <v>355</v>
      </c>
      <c r="G8" s="97" t="s">
        <v>4</v>
      </c>
    </row>
    <row r="9" spans="1:11" ht="108" customHeight="1">
      <c r="A9" s="96"/>
      <c r="B9" s="96"/>
      <c r="C9" s="96"/>
      <c r="D9" s="96"/>
      <c r="E9" s="96"/>
      <c r="F9" s="96"/>
      <c r="G9" s="97"/>
    </row>
    <row r="10" spans="1:11" ht="23.25" customHeight="1">
      <c r="A10" s="33">
        <v>1</v>
      </c>
      <c r="B10" s="33">
        <v>2</v>
      </c>
      <c r="C10" s="33"/>
      <c r="D10" s="33"/>
      <c r="E10" s="33">
        <v>3</v>
      </c>
      <c r="F10" s="33">
        <v>6</v>
      </c>
      <c r="G10" s="33">
        <v>7</v>
      </c>
    </row>
    <row r="11" spans="1:11" ht="28.5" customHeight="1">
      <c r="A11" s="51"/>
      <c r="B11" s="51" t="s">
        <v>5</v>
      </c>
      <c r="C11" s="51"/>
      <c r="D11" s="51"/>
      <c r="E11" s="54">
        <f>E12+E47+E58+E94+E123+E155</f>
        <v>58102.550733000004</v>
      </c>
      <c r="F11" s="54">
        <f>F12+F47+F58+F94+F123+F155</f>
        <v>58102.550633000006</v>
      </c>
      <c r="G11" s="51"/>
      <c r="H11" s="61"/>
      <c r="I11" s="61"/>
      <c r="J11" s="61"/>
      <c r="K11" s="61"/>
    </row>
    <row r="12" spans="1:11" ht="56.25">
      <c r="A12" s="51" t="s">
        <v>6</v>
      </c>
      <c r="B12" s="23" t="s">
        <v>7</v>
      </c>
      <c r="C12" s="23"/>
      <c r="D12" s="23"/>
      <c r="E12" s="54">
        <f>E13+E14+E33+E34+E40+E41+E43+E44</f>
        <v>23006.040100000002</v>
      </c>
      <c r="F12" s="54">
        <f>F13+F14+F33+F34+F40+F41+F43+F44</f>
        <v>23006.04</v>
      </c>
      <c r="G12" s="23"/>
      <c r="H12" s="61"/>
      <c r="I12" s="35"/>
    </row>
    <row r="13" spans="1:11" ht="37.5">
      <c r="A13" s="51">
        <v>1</v>
      </c>
      <c r="B13" s="23"/>
      <c r="C13" s="23" t="s">
        <v>27</v>
      </c>
      <c r="D13" s="23"/>
      <c r="E13" s="54">
        <v>15644.392100000001</v>
      </c>
      <c r="F13" s="54">
        <v>0</v>
      </c>
      <c r="G13" s="23"/>
    </row>
    <row r="14" spans="1:11">
      <c r="A14" s="51" t="s">
        <v>41</v>
      </c>
      <c r="B14" s="23"/>
      <c r="C14" s="23"/>
      <c r="D14" s="23" t="s">
        <v>42</v>
      </c>
      <c r="E14" s="54"/>
      <c r="F14" s="54">
        <v>15644.392</v>
      </c>
      <c r="G14" s="23"/>
      <c r="H14" s="35"/>
    </row>
    <row r="15" spans="1:11">
      <c r="A15" s="51" t="s">
        <v>12</v>
      </c>
      <c r="B15" s="31"/>
      <c r="C15" s="31"/>
      <c r="D15" s="31" t="s">
        <v>379</v>
      </c>
      <c r="E15" s="54"/>
      <c r="F15" s="55">
        <v>1720</v>
      </c>
      <c r="G15" s="23"/>
      <c r="H15" s="35"/>
    </row>
    <row r="16" spans="1:11">
      <c r="A16" s="51" t="s">
        <v>12</v>
      </c>
      <c r="B16" s="31"/>
      <c r="C16" s="31"/>
      <c r="D16" s="31" t="s">
        <v>373</v>
      </c>
      <c r="E16" s="54"/>
      <c r="F16" s="55">
        <v>1127.5</v>
      </c>
      <c r="G16" s="23"/>
      <c r="H16" s="35"/>
    </row>
    <row r="17" spans="1:8">
      <c r="A17" s="51" t="s">
        <v>12</v>
      </c>
      <c r="B17" s="31"/>
      <c r="C17" s="31"/>
      <c r="D17" s="31" t="s">
        <v>375</v>
      </c>
      <c r="E17" s="54"/>
      <c r="F17" s="55">
        <v>890</v>
      </c>
      <c r="G17" s="23"/>
      <c r="H17" s="35"/>
    </row>
    <row r="18" spans="1:8">
      <c r="A18" s="51" t="s">
        <v>12</v>
      </c>
      <c r="B18" s="31"/>
      <c r="C18" s="31"/>
      <c r="D18" s="31" t="s">
        <v>374</v>
      </c>
      <c r="E18" s="54"/>
      <c r="F18" s="55">
        <v>952.5</v>
      </c>
      <c r="G18" s="23"/>
      <c r="H18" s="35"/>
    </row>
    <row r="19" spans="1:8" ht="75">
      <c r="A19" s="51" t="s">
        <v>12</v>
      </c>
      <c r="B19" s="31"/>
      <c r="C19" s="31"/>
      <c r="D19" s="31" t="s">
        <v>376</v>
      </c>
      <c r="E19" s="54"/>
      <c r="F19" s="55">
        <v>6674.9830000000002</v>
      </c>
      <c r="G19" s="31" t="s">
        <v>364</v>
      </c>
      <c r="H19" s="35"/>
    </row>
    <row r="20" spans="1:8">
      <c r="A20" s="51" t="s">
        <v>12</v>
      </c>
      <c r="B20" s="31"/>
      <c r="C20" s="31"/>
      <c r="D20" s="31" t="s">
        <v>377</v>
      </c>
      <c r="E20" s="54"/>
      <c r="F20" s="55">
        <v>280</v>
      </c>
      <c r="G20" s="23"/>
      <c r="H20" s="35"/>
    </row>
    <row r="21" spans="1:8">
      <c r="A21" s="51" t="s">
        <v>12</v>
      </c>
      <c r="B21" s="31"/>
      <c r="C21" s="31"/>
      <c r="D21" s="31" t="s">
        <v>378</v>
      </c>
      <c r="E21" s="54"/>
      <c r="F21" s="55">
        <v>3999.4090000000001</v>
      </c>
      <c r="G21" s="23"/>
      <c r="H21" s="35"/>
    </row>
    <row r="22" spans="1:8" hidden="1">
      <c r="A22" s="51" t="s">
        <v>41</v>
      </c>
      <c r="B22" s="23"/>
      <c r="C22" s="23"/>
      <c r="D22" s="23"/>
      <c r="E22" s="54"/>
      <c r="F22" s="54"/>
      <c r="G22" s="23"/>
      <c r="H22" s="35"/>
    </row>
    <row r="23" spans="1:8" s="29" customFormat="1" ht="75" hidden="1">
      <c r="A23" s="51" t="s">
        <v>12</v>
      </c>
      <c r="B23" s="31" t="s">
        <v>193</v>
      </c>
      <c r="C23" s="31" t="s">
        <v>193</v>
      </c>
      <c r="D23" s="31" t="s">
        <v>193</v>
      </c>
      <c r="E23" s="55"/>
      <c r="F23" s="55">
        <v>17.091000000000008</v>
      </c>
      <c r="G23" s="31"/>
      <c r="H23" s="38"/>
    </row>
    <row r="24" spans="1:8" s="29" customFormat="1" ht="56.25" hidden="1">
      <c r="A24" s="51" t="s">
        <v>12</v>
      </c>
      <c r="B24" s="31" t="s">
        <v>199</v>
      </c>
      <c r="C24" s="31" t="s">
        <v>199</v>
      </c>
      <c r="D24" s="31" t="s">
        <v>199</v>
      </c>
      <c r="E24" s="55"/>
      <c r="F24" s="55">
        <v>1011.8766000000001</v>
      </c>
      <c r="G24" s="31"/>
      <c r="H24" s="38"/>
    </row>
    <row r="25" spans="1:8" s="29" customFormat="1" ht="75" hidden="1">
      <c r="A25" s="51" t="s">
        <v>12</v>
      </c>
      <c r="B25" s="31" t="s">
        <v>200</v>
      </c>
      <c r="C25" s="31" t="s">
        <v>200</v>
      </c>
      <c r="D25" s="31" t="s">
        <v>200</v>
      </c>
      <c r="E25" s="55"/>
      <c r="F25" s="55">
        <v>1207.6501000000001</v>
      </c>
      <c r="G25" s="31"/>
      <c r="H25" s="38"/>
    </row>
    <row r="26" spans="1:8" s="29" customFormat="1" ht="56.25" hidden="1">
      <c r="A26" s="51" t="s">
        <v>12</v>
      </c>
      <c r="B26" s="31" t="s">
        <v>201</v>
      </c>
      <c r="C26" s="31" t="s">
        <v>201</v>
      </c>
      <c r="D26" s="31" t="s">
        <v>201</v>
      </c>
      <c r="E26" s="55"/>
      <c r="F26" s="55">
        <v>250.0784000000001</v>
      </c>
      <c r="G26" s="31"/>
      <c r="H26" s="38"/>
    </row>
    <row r="27" spans="1:8" s="29" customFormat="1" ht="56.25" hidden="1">
      <c r="A27" s="51" t="s">
        <v>12</v>
      </c>
      <c r="B27" s="31" t="s">
        <v>203</v>
      </c>
      <c r="C27" s="31" t="s">
        <v>203</v>
      </c>
      <c r="D27" s="31" t="s">
        <v>203</v>
      </c>
      <c r="E27" s="55"/>
      <c r="F27" s="55">
        <v>304.9824000000001</v>
      </c>
      <c r="G27" s="31"/>
      <c r="H27" s="38"/>
    </row>
    <row r="28" spans="1:8" s="29" customFormat="1" ht="56.25" hidden="1">
      <c r="A28" s="51" t="s">
        <v>12</v>
      </c>
      <c r="B28" s="31" t="s">
        <v>204</v>
      </c>
      <c r="C28" s="31" t="s">
        <v>204</v>
      </c>
      <c r="D28" s="31" t="s">
        <v>204</v>
      </c>
      <c r="E28" s="55"/>
      <c r="F28" s="55">
        <v>58.831000000000017</v>
      </c>
      <c r="G28" s="31"/>
      <c r="H28" s="38"/>
    </row>
    <row r="29" spans="1:8" s="29" customFormat="1" ht="56.25" hidden="1">
      <c r="A29" s="51" t="s">
        <v>12</v>
      </c>
      <c r="B29" s="31" t="s">
        <v>209</v>
      </c>
      <c r="C29" s="31" t="s">
        <v>209</v>
      </c>
      <c r="D29" s="31" t="s">
        <v>209</v>
      </c>
      <c r="E29" s="55"/>
      <c r="F29" s="55">
        <v>0</v>
      </c>
      <c r="G29" s="31"/>
      <c r="H29" s="38"/>
    </row>
    <row r="30" spans="1:8" s="29" customFormat="1" ht="75" hidden="1">
      <c r="A30" s="51" t="s">
        <v>12</v>
      </c>
      <c r="B30" s="31" t="s">
        <v>210</v>
      </c>
      <c r="C30" s="31" t="s">
        <v>210</v>
      </c>
      <c r="D30" s="31" t="s">
        <v>210</v>
      </c>
      <c r="E30" s="55"/>
      <c r="F30" s="55">
        <v>3.3809999999999683</v>
      </c>
      <c r="G30" s="31"/>
      <c r="H30" s="38"/>
    </row>
    <row r="31" spans="1:8" s="29" customFormat="1" ht="93.75" hidden="1">
      <c r="A31" s="51" t="s">
        <v>12</v>
      </c>
      <c r="B31" s="31" t="s">
        <v>211</v>
      </c>
      <c r="C31" s="31" t="s">
        <v>211</v>
      </c>
      <c r="D31" s="31" t="s">
        <v>211</v>
      </c>
      <c r="E31" s="55"/>
      <c r="F31" s="55">
        <v>33.803999999999974</v>
      </c>
      <c r="G31" s="31"/>
      <c r="H31" s="38"/>
    </row>
    <row r="32" spans="1:8" s="29" customFormat="1" ht="75" hidden="1">
      <c r="A32" s="51" t="s">
        <v>12</v>
      </c>
      <c r="B32" s="31" t="s">
        <v>213</v>
      </c>
      <c r="C32" s="31" t="s">
        <v>213</v>
      </c>
      <c r="D32" s="31" t="s">
        <v>213</v>
      </c>
      <c r="E32" s="55"/>
      <c r="F32" s="55">
        <v>1763.2886000000001</v>
      </c>
      <c r="G32" s="31"/>
      <c r="H32" s="38"/>
    </row>
    <row r="33" spans="1:9" ht="56.25">
      <c r="A33" s="51">
        <v>2</v>
      </c>
      <c r="B33" s="23"/>
      <c r="C33" s="23" t="s">
        <v>28</v>
      </c>
      <c r="D33" s="23"/>
      <c r="E33" s="54">
        <v>7087.4629999999997</v>
      </c>
      <c r="F33" s="54">
        <v>480</v>
      </c>
      <c r="G33" s="24" t="s">
        <v>315</v>
      </c>
      <c r="H33" s="61"/>
    </row>
    <row r="34" spans="1:9">
      <c r="A34" s="51" t="s">
        <v>41</v>
      </c>
      <c r="B34" s="23"/>
      <c r="C34" s="23"/>
      <c r="D34" s="23" t="s">
        <v>42</v>
      </c>
      <c r="E34" s="54"/>
      <c r="F34" s="54">
        <v>6607.4629999999997</v>
      </c>
      <c r="G34" s="23"/>
      <c r="H34" s="35"/>
    </row>
    <row r="35" spans="1:9">
      <c r="A35" s="51" t="s">
        <v>12</v>
      </c>
      <c r="B35" s="31"/>
      <c r="C35" s="31"/>
      <c r="D35" s="31" t="s">
        <v>380</v>
      </c>
      <c r="E35" s="54"/>
      <c r="F35" s="55">
        <v>612</v>
      </c>
      <c r="G35" s="23"/>
      <c r="H35" s="35"/>
    </row>
    <row r="36" spans="1:9">
      <c r="A36" s="51" t="s">
        <v>12</v>
      </c>
      <c r="B36" s="17"/>
      <c r="C36" s="17"/>
      <c r="D36" s="17" t="s">
        <v>53</v>
      </c>
      <c r="E36" s="54"/>
      <c r="F36" s="55">
        <v>2103.4629999999997</v>
      </c>
      <c r="G36" s="23"/>
      <c r="H36" s="35"/>
    </row>
    <row r="37" spans="1:9">
      <c r="A37" s="51" t="s">
        <v>12</v>
      </c>
      <c r="B37" s="39"/>
      <c r="C37" s="39"/>
      <c r="D37" s="39" t="s">
        <v>58</v>
      </c>
      <c r="E37" s="54"/>
      <c r="F37" s="55">
        <v>1032</v>
      </c>
      <c r="G37" s="23"/>
      <c r="H37" s="35"/>
    </row>
    <row r="38" spans="1:9">
      <c r="A38" s="51" t="s">
        <v>12</v>
      </c>
      <c r="B38" s="39"/>
      <c r="C38" s="39"/>
      <c r="D38" s="39" t="s">
        <v>55</v>
      </c>
      <c r="E38" s="54"/>
      <c r="F38" s="55">
        <v>2700</v>
      </c>
      <c r="G38" s="23"/>
      <c r="H38" s="35"/>
    </row>
    <row r="39" spans="1:9">
      <c r="A39" s="51" t="s">
        <v>12</v>
      </c>
      <c r="B39" s="31"/>
      <c r="C39" s="31"/>
      <c r="D39" s="31" t="s">
        <v>59</v>
      </c>
      <c r="E39" s="54"/>
      <c r="F39" s="55">
        <v>160</v>
      </c>
      <c r="G39" s="23"/>
      <c r="H39" s="35"/>
    </row>
    <row r="40" spans="1:9">
      <c r="A40" s="51">
        <v>3</v>
      </c>
      <c r="B40" s="23"/>
      <c r="C40" s="23" t="s">
        <v>30</v>
      </c>
      <c r="D40" s="23"/>
      <c r="E40" s="54">
        <v>20</v>
      </c>
      <c r="F40" s="54">
        <v>0</v>
      </c>
      <c r="G40" s="23"/>
    </row>
    <row r="41" spans="1:9">
      <c r="A41" s="51" t="s">
        <v>41</v>
      </c>
      <c r="B41" s="23"/>
      <c r="C41" s="23"/>
      <c r="D41" s="23" t="s">
        <v>42</v>
      </c>
      <c r="E41" s="54"/>
      <c r="F41" s="54">
        <v>20</v>
      </c>
      <c r="G41" s="23"/>
    </row>
    <row r="42" spans="1:9" s="29" customFormat="1">
      <c r="A42" s="51" t="s">
        <v>12</v>
      </c>
      <c r="B42" s="14"/>
      <c r="C42" s="14"/>
      <c r="D42" s="14" t="s">
        <v>381</v>
      </c>
      <c r="E42" s="55"/>
      <c r="F42" s="55">
        <v>20</v>
      </c>
      <c r="G42" s="31"/>
    </row>
    <row r="43" spans="1:9" ht="37.5">
      <c r="A43" s="51">
        <v>4</v>
      </c>
      <c r="B43" s="70"/>
      <c r="C43" s="70" t="s">
        <v>31</v>
      </c>
      <c r="D43" s="70"/>
      <c r="E43" s="54">
        <v>254.185</v>
      </c>
      <c r="F43" s="54">
        <v>0</v>
      </c>
      <c r="G43" s="23"/>
    </row>
    <row r="44" spans="1:9">
      <c r="A44" s="51" t="s">
        <v>41</v>
      </c>
      <c r="B44" s="70"/>
      <c r="C44" s="70"/>
      <c r="D44" s="70" t="s">
        <v>42</v>
      </c>
      <c r="E44" s="54"/>
      <c r="F44" s="54">
        <v>254.185</v>
      </c>
      <c r="G44" s="23"/>
    </row>
    <row r="45" spans="1:9" s="29" customFormat="1" ht="75">
      <c r="A45" s="51" t="s">
        <v>12</v>
      </c>
      <c r="B45" s="23"/>
      <c r="C45" s="23"/>
      <c r="D45" s="31" t="s">
        <v>382</v>
      </c>
      <c r="E45" s="55"/>
      <c r="F45" s="55">
        <v>254.185</v>
      </c>
      <c r="G45" s="31" t="s">
        <v>365</v>
      </c>
    </row>
    <row r="46" spans="1:9" s="29" customFormat="1" ht="131.25" hidden="1">
      <c r="A46" s="51" t="s">
        <v>12</v>
      </c>
      <c r="B46" s="14" t="s">
        <v>132</v>
      </c>
      <c r="C46" s="14" t="s">
        <v>132</v>
      </c>
      <c r="D46" s="14" t="s">
        <v>132</v>
      </c>
      <c r="E46" s="55"/>
      <c r="F46" s="55">
        <v>254.185</v>
      </c>
      <c r="G46" s="31"/>
    </row>
    <row r="47" spans="1:9" ht="65.25" customHeight="1">
      <c r="A47" s="51" t="s">
        <v>8</v>
      </c>
      <c r="B47" s="23" t="s">
        <v>9</v>
      </c>
      <c r="C47" s="23"/>
      <c r="D47" s="23"/>
      <c r="E47" s="54">
        <f>E48+E49+E52+E53</f>
        <v>13888.330136999999</v>
      </c>
      <c r="F47" s="54">
        <f>F48+F49+F52+F53</f>
        <v>13888.330136999999</v>
      </c>
      <c r="G47" s="23"/>
      <c r="I47" s="48"/>
    </row>
    <row r="48" spans="1:9" ht="42.75" customHeight="1">
      <c r="A48" s="51">
        <v>1</v>
      </c>
      <c r="B48" s="23"/>
      <c r="C48" s="23" t="s">
        <v>27</v>
      </c>
      <c r="D48" s="23"/>
      <c r="E48" s="54">
        <v>11097.656299999999</v>
      </c>
      <c r="F48" s="54">
        <v>0</v>
      </c>
      <c r="G48" s="23"/>
    </row>
    <row r="49" spans="1:9" ht="28.5" customHeight="1">
      <c r="A49" s="51" t="s">
        <v>41</v>
      </c>
      <c r="B49" s="23"/>
      <c r="C49" s="23"/>
      <c r="D49" s="23" t="s">
        <v>42</v>
      </c>
      <c r="E49" s="54"/>
      <c r="F49" s="54">
        <v>11097.656299999999</v>
      </c>
      <c r="G49" s="23"/>
    </row>
    <row r="50" spans="1:9" ht="75">
      <c r="A50" s="51" t="s">
        <v>12</v>
      </c>
      <c r="B50" s="23"/>
      <c r="C50" s="23"/>
      <c r="D50" s="31" t="s">
        <v>376</v>
      </c>
      <c r="E50" s="55"/>
      <c r="F50" s="55">
        <v>11097.656299999999</v>
      </c>
      <c r="G50" s="31" t="s">
        <v>366</v>
      </c>
    </row>
    <row r="51" spans="1:9" s="29" customFormat="1" ht="56.25" hidden="1">
      <c r="A51" s="51" t="s">
        <v>12</v>
      </c>
      <c r="B51" s="17" t="s">
        <v>216</v>
      </c>
      <c r="C51" s="17" t="s">
        <v>216</v>
      </c>
      <c r="D51" s="17" t="s">
        <v>216</v>
      </c>
      <c r="E51" s="55"/>
      <c r="F51" s="55">
        <v>11097.656299999999</v>
      </c>
      <c r="G51" s="31"/>
    </row>
    <row r="52" spans="1:9">
      <c r="A52" s="51">
        <v>2</v>
      </c>
      <c r="B52" s="23"/>
      <c r="C52" s="23" t="s">
        <v>28</v>
      </c>
      <c r="D52" s="23"/>
      <c r="E52" s="54">
        <v>2790.6738370000003</v>
      </c>
      <c r="F52" s="54">
        <v>0</v>
      </c>
      <c r="G52" s="23"/>
    </row>
    <row r="53" spans="1:9">
      <c r="A53" s="51" t="s">
        <v>41</v>
      </c>
      <c r="B53" s="23"/>
      <c r="C53" s="23"/>
      <c r="D53" s="23" t="s">
        <v>42</v>
      </c>
      <c r="E53" s="54"/>
      <c r="F53" s="54">
        <v>2790.6738370000003</v>
      </c>
      <c r="G53" s="23"/>
    </row>
    <row r="54" spans="1:9" ht="75">
      <c r="A54" s="51" t="s">
        <v>12</v>
      </c>
      <c r="B54" s="23"/>
      <c r="C54" s="23"/>
      <c r="D54" s="31" t="s">
        <v>55</v>
      </c>
      <c r="E54" s="54"/>
      <c r="F54" s="55">
        <v>2790.6738370000003</v>
      </c>
      <c r="G54" s="31" t="s">
        <v>386</v>
      </c>
    </row>
    <row r="55" spans="1:9" s="29" customFormat="1" ht="37.5" hidden="1">
      <c r="A55" s="51" t="s">
        <v>12</v>
      </c>
      <c r="B55" s="17" t="s">
        <v>67</v>
      </c>
      <c r="C55" s="17" t="s">
        <v>67</v>
      </c>
      <c r="D55" s="17" t="s">
        <v>67</v>
      </c>
      <c r="E55" s="55"/>
      <c r="F55" s="55">
        <v>915.60085099999924</v>
      </c>
      <c r="G55" s="31"/>
    </row>
    <row r="56" spans="1:9" s="29" customFormat="1" ht="37.5" hidden="1">
      <c r="A56" s="51" t="s">
        <v>12</v>
      </c>
      <c r="B56" s="17" t="s">
        <v>68</v>
      </c>
      <c r="C56" s="17" t="s">
        <v>68</v>
      </c>
      <c r="D56" s="17" t="s">
        <v>68</v>
      </c>
      <c r="E56" s="55"/>
      <c r="F56" s="55">
        <v>1725.072986000001</v>
      </c>
      <c r="G56" s="31"/>
    </row>
    <row r="57" spans="1:9" s="29" customFormat="1" ht="37.5" hidden="1">
      <c r="A57" s="51" t="s">
        <v>12</v>
      </c>
      <c r="B57" s="17" t="s">
        <v>69</v>
      </c>
      <c r="C57" s="17" t="s">
        <v>69</v>
      </c>
      <c r="D57" s="17" t="s">
        <v>69</v>
      </c>
      <c r="E57" s="55"/>
      <c r="F57" s="55">
        <v>150</v>
      </c>
      <c r="G57" s="31"/>
    </row>
    <row r="58" spans="1:9" ht="112.5">
      <c r="A58" s="51" t="s">
        <v>10</v>
      </c>
      <c r="B58" s="23" t="s">
        <v>11</v>
      </c>
      <c r="C58" s="23"/>
      <c r="D58" s="23"/>
      <c r="E58" s="54">
        <f>E59</f>
        <v>10339.014645999996</v>
      </c>
      <c r="F58" s="54">
        <f>F59</f>
        <v>10339.014646000001</v>
      </c>
      <c r="G58" s="18"/>
      <c r="I58" s="48"/>
    </row>
    <row r="59" spans="1:9" ht="93.75">
      <c r="A59" s="51">
        <v>1</v>
      </c>
      <c r="B59" s="23" t="s">
        <v>13</v>
      </c>
      <c r="C59" s="23"/>
      <c r="D59" s="23"/>
      <c r="E59" s="54">
        <f>E60+E61+E77+E78+E88+E89+E91+E92</f>
        <v>10339.014645999996</v>
      </c>
      <c r="F59" s="54">
        <f>F60+F61+F77+F78+F88+F89+F91+F92</f>
        <v>10339.014646000001</v>
      </c>
      <c r="G59" s="33"/>
    </row>
    <row r="60" spans="1:9" ht="37.5">
      <c r="A60" s="51" t="s">
        <v>286</v>
      </c>
      <c r="B60" s="23"/>
      <c r="C60" s="23" t="s">
        <v>27</v>
      </c>
      <c r="D60" s="23"/>
      <c r="E60" s="54">
        <v>8025.3433670000013</v>
      </c>
      <c r="F60" s="54">
        <v>0</v>
      </c>
      <c r="G60" s="21"/>
      <c r="H60" s="48"/>
      <c r="I60" s="48"/>
    </row>
    <row r="61" spans="1:9" ht="19.5">
      <c r="A61" s="51" t="s">
        <v>41</v>
      </c>
      <c r="B61" s="23"/>
      <c r="C61" s="23"/>
      <c r="D61" s="23" t="s">
        <v>42</v>
      </c>
      <c r="E61" s="54"/>
      <c r="F61" s="54">
        <v>8025.3433670000004</v>
      </c>
      <c r="G61" s="21"/>
      <c r="H61" s="48"/>
      <c r="I61" s="48"/>
    </row>
    <row r="62" spans="1:9" ht="19.5">
      <c r="A62" s="51" t="s">
        <v>12</v>
      </c>
      <c r="B62" s="31"/>
      <c r="C62" s="31"/>
      <c r="D62" s="31" t="s">
        <v>379</v>
      </c>
      <c r="E62" s="54"/>
      <c r="F62" s="55">
        <v>2351.1938999999998</v>
      </c>
      <c r="G62" s="21"/>
      <c r="H62" s="48"/>
      <c r="I62" s="48"/>
    </row>
    <row r="63" spans="1:9" ht="19.5">
      <c r="A63" s="51" t="s">
        <v>12</v>
      </c>
      <c r="B63" s="31"/>
      <c r="C63" s="31"/>
      <c r="D63" s="31" t="s">
        <v>373</v>
      </c>
      <c r="E63" s="54"/>
      <c r="F63" s="55">
        <v>2660.402067</v>
      </c>
      <c r="G63" s="21"/>
      <c r="H63" s="48"/>
      <c r="I63" s="48"/>
    </row>
    <row r="64" spans="1:9" ht="19.5">
      <c r="A64" s="51" t="s">
        <v>12</v>
      </c>
      <c r="B64" s="31"/>
      <c r="C64" s="31"/>
      <c r="D64" s="31" t="s">
        <v>375</v>
      </c>
      <c r="E64" s="54"/>
      <c r="F64" s="55">
        <v>1216.636</v>
      </c>
      <c r="G64" s="21"/>
      <c r="H64" s="48"/>
      <c r="I64" s="48"/>
    </row>
    <row r="65" spans="1:9" ht="19.5">
      <c r="A65" s="51" t="s">
        <v>12</v>
      </c>
      <c r="B65" s="31"/>
      <c r="C65" s="31"/>
      <c r="D65" s="31" t="s">
        <v>374</v>
      </c>
      <c r="E65" s="54"/>
      <c r="F65" s="55">
        <v>169.69739999999996</v>
      </c>
      <c r="G65" s="21"/>
      <c r="H65" s="48"/>
      <c r="I65" s="48"/>
    </row>
    <row r="66" spans="1:9" ht="75">
      <c r="A66" s="51" t="s">
        <v>12</v>
      </c>
      <c r="B66" s="31"/>
      <c r="C66" s="31"/>
      <c r="D66" s="31" t="s">
        <v>376</v>
      </c>
      <c r="E66" s="54"/>
      <c r="F66" s="55">
        <v>1011.9259999999999</v>
      </c>
      <c r="G66" s="31" t="s">
        <v>367</v>
      </c>
      <c r="H66" s="48"/>
      <c r="I66" s="48"/>
    </row>
    <row r="67" spans="1:9" ht="19.5">
      <c r="A67" s="51" t="s">
        <v>12</v>
      </c>
      <c r="B67" s="31"/>
      <c r="C67" s="31"/>
      <c r="D67" s="31" t="s">
        <v>377</v>
      </c>
      <c r="E67" s="54"/>
      <c r="F67" s="55">
        <v>9.0231000000000563</v>
      </c>
      <c r="G67" s="21"/>
      <c r="H67" s="48"/>
      <c r="I67" s="48"/>
    </row>
    <row r="68" spans="1:9" ht="19.5">
      <c r="A68" s="51" t="s">
        <v>12</v>
      </c>
      <c r="B68" s="31"/>
      <c r="C68" s="31"/>
      <c r="D68" s="31" t="s">
        <v>378</v>
      </c>
      <c r="E68" s="54"/>
      <c r="F68" s="55">
        <v>606.46489999999983</v>
      </c>
      <c r="G68" s="21"/>
      <c r="H68" s="48"/>
      <c r="I68" s="48"/>
    </row>
    <row r="69" spans="1:9" hidden="1">
      <c r="A69" s="51" t="s">
        <v>41</v>
      </c>
      <c r="B69" s="23"/>
      <c r="C69" s="23"/>
      <c r="D69" s="23" t="s">
        <v>317</v>
      </c>
      <c r="E69" s="54"/>
      <c r="F69" s="54"/>
      <c r="G69" s="23"/>
      <c r="H69" s="48"/>
      <c r="I69" s="48"/>
    </row>
    <row r="70" spans="1:9" s="29" customFormat="1" ht="75" hidden="1">
      <c r="A70" s="51" t="s">
        <v>12</v>
      </c>
      <c r="B70" s="31" t="s">
        <v>219</v>
      </c>
      <c r="C70" s="31" t="s">
        <v>219</v>
      </c>
      <c r="D70" s="31" t="s">
        <v>219</v>
      </c>
      <c r="E70" s="55"/>
      <c r="F70" s="55">
        <v>0.617999999999995</v>
      </c>
      <c r="G70" s="28"/>
      <c r="H70" s="46"/>
      <c r="I70" s="46"/>
    </row>
    <row r="71" spans="1:9" s="29" customFormat="1" ht="75" hidden="1">
      <c r="A71" s="51" t="s">
        <v>12</v>
      </c>
      <c r="B71" s="31" t="s">
        <v>223</v>
      </c>
      <c r="C71" s="31" t="s">
        <v>223</v>
      </c>
      <c r="D71" s="31" t="s">
        <v>223</v>
      </c>
      <c r="E71" s="55"/>
      <c r="F71" s="55">
        <v>5.7000000000000384</v>
      </c>
      <c r="G71" s="28"/>
      <c r="H71" s="46"/>
      <c r="I71" s="46"/>
    </row>
    <row r="72" spans="1:9" s="29" customFormat="1" ht="37.5" hidden="1">
      <c r="A72" s="51" t="s">
        <v>12</v>
      </c>
      <c r="B72" s="31" t="s">
        <v>224</v>
      </c>
      <c r="C72" s="31" t="s">
        <v>224</v>
      </c>
      <c r="D72" s="31" t="s">
        <v>224</v>
      </c>
      <c r="E72" s="55"/>
      <c r="F72" s="55">
        <v>56.412000000000262</v>
      </c>
      <c r="G72" s="28"/>
      <c r="H72" s="46"/>
      <c r="I72" s="46"/>
    </row>
    <row r="73" spans="1:9" s="29" customFormat="1" ht="75" hidden="1">
      <c r="A73" s="51" t="s">
        <v>12</v>
      </c>
      <c r="B73" s="31" t="s">
        <v>225</v>
      </c>
      <c r="C73" s="31" t="s">
        <v>225</v>
      </c>
      <c r="D73" s="31" t="s">
        <v>225</v>
      </c>
      <c r="E73" s="55"/>
      <c r="F73" s="55">
        <v>48.055000000000064</v>
      </c>
      <c r="G73" s="28"/>
      <c r="H73" s="46"/>
      <c r="I73" s="46"/>
    </row>
    <row r="74" spans="1:9" s="29" customFormat="1" ht="56.25" hidden="1">
      <c r="A74" s="51" t="s">
        <v>12</v>
      </c>
      <c r="B74" s="31" t="s">
        <v>226</v>
      </c>
      <c r="C74" s="31" t="s">
        <v>226</v>
      </c>
      <c r="D74" s="31" t="s">
        <v>226</v>
      </c>
      <c r="E74" s="55"/>
      <c r="F74" s="55">
        <v>60.932999999999993</v>
      </c>
      <c r="G74" s="28"/>
      <c r="H74" s="46"/>
      <c r="I74" s="46"/>
    </row>
    <row r="75" spans="1:9" s="29" customFormat="1" ht="75" hidden="1">
      <c r="A75" s="51" t="s">
        <v>12</v>
      </c>
      <c r="B75" s="31" t="s">
        <v>228</v>
      </c>
      <c r="C75" s="31" t="s">
        <v>228</v>
      </c>
      <c r="D75" s="31" t="s">
        <v>228</v>
      </c>
      <c r="E75" s="55"/>
      <c r="F75" s="55">
        <v>33.396000000000186</v>
      </c>
      <c r="G75" s="28"/>
      <c r="H75" s="46"/>
      <c r="I75" s="46"/>
    </row>
    <row r="76" spans="1:9" s="29" customFormat="1" ht="75" hidden="1">
      <c r="A76" s="51" t="s">
        <v>12</v>
      </c>
      <c r="B76" s="31" t="s">
        <v>229</v>
      </c>
      <c r="C76" s="31" t="s">
        <v>229</v>
      </c>
      <c r="D76" s="31" t="s">
        <v>229</v>
      </c>
      <c r="E76" s="55"/>
      <c r="F76" s="55">
        <v>20.516999999999825</v>
      </c>
      <c r="G76" s="28"/>
      <c r="H76" s="46"/>
      <c r="I76" s="46"/>
    </row>
    <row r="77" spans="1:9" ht="19.5">
      <c r="A77" s="51">
        <v>2</v>
      </c>
      <c r="B77" s="23"/>
      <c r="C77" s="23" t="s">
        <v>28</v>
      </c>
      <c r="D77" s="23"/>
      <c r="E77" s="58">
        <v>1597.5562789999931</v>
      </c>
      <c r="F77" s="54">
        <v>0</v>
      </c>
      <c r="G77" s="21"/>
    </row>
    <row r="78" spans="1:9" ht="19.5">
      <c r="A78" s="51" t="s">
        <v>41</v>
      </c>
      <c r="B78" s="23"/>
      <c r="C78" s="23"/>
      <c r="D78" s="23" t="s">
        <v>42</v>
      </c>
      <c r="E78" s="54"/>
      <c r="F78" s="54">
        <v>1597.5562789999994</v>
      </c>
      <c r="G78" s="21"/>
    </row>
    <row r="79" spans="1:9" ht="19.5">
      <c r="A79" s="51" t="s">
        <v>12</v>
      </c>
      <c r="B79" s="31"/>
      <c r="C79" s="31"/>
      <c r="D79" s="31" t="s">
        <v>380</v>
      </c>
      <c r="E79" s="54"/>
      <c r="F79" s="55">
        <v>154.59019999999984</v>
      </c>
      <c r="G79" s="21"/>
      <c r="H79" s="61"/>
    </row>
    <row r="80" spans="1:9" ht="19.5">
      <c r="A80" s="51" t="s">
        <v>12</v>
      </c>
      <c r="B80" s="17"/>
      <c r="C80" s="17"/>
      <c r="D80" s="17" t="s">
        <v>53</v>
      </c>
      <c r="E80" s="54"/>
      <c r="F80" s="55">
        <v>134.03949999999975</v>
      </c>
      <c r="G80" s="21"/>
    </row>
    <row r="81" spans="1:7" ht="19.5">
      <c r="A81" s="51" t="s">
        <v>12</v>
      </c>
      <c r="B81" s="39"/>
      <c r="C81" s="39"/>
      <c r="D81" s="39" t="s">
        <v>58</v>
      </c>
      <c r="E81" s="54"/>
      <c r="F81" s="55">
        <v>487.94997199999966</v>
      </c>
      <c r="G81" s="21"/>
    </row>
    <row r="82" spans="1:7" ht="75">
      <c r="A82" s="51" t="s">
        <v>12</v>
      </c>
      <c r="B82" s="39"/>
      <c r="C82" s="39"/>
      <c r="D82" s="39" t="s">
        <v>55</v>
      </c>
      <c r="E82" s="54"/>
      <c r="F82" s="55">
        <v>820.97660700000006</v>
      </c>
      <c r="G82" s="31" t="s">
        <v>368</v>
      </c>
    </row>
    <row r="83" spans="1:7" hidden="1">
      <c r="A83" s="51" t="s">
        <v>41</v>
      </c>
      <c r="B83" s="23"/>
      <c r="C83" s="23"/>
      <c r="D83" s="23" t="s">
        <v>317</v>
      </c>
      <c r="E83" s="54"/>
      <c r="F83" s="54"/>
      <c r="G83" s="23"/>
    </row>
    <row r="84" spans="1:7" s="29" customFormat="1" ht="112.5" hidden="1">
      <c r="A84" s="51" t="s">
        <v>12</v>
      </c>
      <c r="B84" s="31" t="s">
        <v>86</v>
      </c>
      <c r="C84" s="31" t="s">
        <v>86</v>
      </c>
      <c r="D84" s="31" t="s">
        <v>86</v>
      </c>
      <c r="E84" s="55"/>
      <c r="F84" s="55">
        <v>20.961999999999989</v>
      </c>
      <c r="G84" s="28"/>
    </row>
    <row r="85" spans="1:7" s="29" customFormat="1" ht="75" hidden="1">
      <c r="A85" s="51" t="s">
        <v>12</v>
      </c>
      <c r="B85" s="31" t="s">
        <v>90</v>
      </c>
      <c r="C85" s="31" t="s">
        <v>90</v>
      </c>
      <c r="D85" s="31" t="s">
        <v>90</v>
      </c>
      <c r="E85" s="55"/>
      <c r="F85" s="55">
        <v>2.9180000000000597</v>
      </c>
      <c r="G85" s="28"/>
    </row>
    <row r="86" spans="1:7" s="29" customFormat="1" ht="93.75" hidden="1">
      <c r="A86" s="51" t="s">
        <v>12</v>
      </c>
      <c r="B86" s="31" t="s">
        <v>91</v>
      </c>
      <c r="C86" s="31" t="s">
        <v>91</v>
      </c>
      <c r="D86" s="31" t="s">
        <v>91</v>
      </c>
      <c r="E86" s="55"/>
      <c r="F86" s="55">
        <v>38.247000000000014</v>
      </c>
      <c r="G86" s="28"/>
    </row>
    <row r="87" spans="1:7" s="29" customFormat="1" ht="75" hidden="1">
      <c r="A87" s="51" t="s">
        <v>12</v>
      </c>
      <c r="B87" s="31" t="s">
        <v>98</v>
      </c>
      <c r="C87" s="31" t="s">
        <v>98</v>
      </c>
      <c r="D87" s="31" t="s">
        <v>98</v>
      </c>
      <c r="E87" s="55"/>
      <c r="F87" s="55">
        <v>159.41500000000002</v>
      </c>
      <c r="G87" s="28"/>
    </row>
    <row r="88" spans="1:7" s="29" customFormat="1">
      <c r="A88" s="51">
        <v>3</v>
      </c>
      <c r="B88" s="23"/>
      <c r="C88" s="23" t="s">
        <v>31</v>
      </c>
      <c r="D88" s="23"/>
      <c r="E88" s="54">
        <v>260.04000000000002</v>
      </c>
      <c r="F88" s="54">
        <v>0</v>
      </c>
      <c r="G88" s="28"/>
    </row>
    <row r="89" spans="1:7" s="29" customFormat="1">
      <c r="A89" s="51" t="s">
        <v>41</v>
      </c>
      <c r="B89" s="23"/>
      <c r="C89" s="23"/>
      <c r="D89" s="23" t="s">
        <v>42</v>
      </c>
      <c r="E89" s="54"/>
      <c r="F89" s="54">
        <v>260.04000000000002</v>
      </c>
      <c r="G89" s="28"/>
    </row>
    <row r="90" spans="1:7" s="29" customFormat="1">
      <c r="A90" s="51" t="s">
        <v>12</v>
      </c>
      <c r="B90" s="31"/>
      <c r="C90" s="31"/>
      <c r="D90" s="31" t="s">
        <v>137</v>
      </c>
      <c r="E90" s="55"/>
      <c r="F90" s="54"/>
      <c r="G90" s="28"/>
    </row>
    <row r="91" spans="1:7" ht="19.5">
      <c r="A91" s="51">
        <v>4</v>
      </c>
      <c r="B91" s="23"/>
      <c r="C91" s="23" t="s">
        <v>30</v>
      </c>
      <c r="D91" s="23"/>
      <c r="E91" s="54">
        <v>456.07499999999999</v>
      </c>
      <c r="F91" s="54">
        <v>0</v>
      </c>
      <c r="G91" s="21"/>
    </row>
    <row r="92" spans="1:7" ht="19.5">
      <c r="A92" s="51" t="s">
        <v>41</v>
      </c>
      <c r="B92" s="23"/>
      <c r="C92" s="23"/>
      <c r="D92" s="23" t="s">
        <v>42</v>
      </c>
      <c r="E92" s="54"/>
      <c r="F92" s="54">
        <v>456.07499999999999</v>
      </c>
      <c r="G92" s="21"/>
    </row>
    <row r="93" spans="1:7" s="29" customFormat="1">
      <c r="A93" s="51" t="s">
        <v>12</v>
      </c>
      <c r="B93" s="14"/>
      <c r="C93" s="14"/>
      <c r="D93" s="14" t="s">
        <v>381</v>
      </c>
      <c r="E93" s="55"/>
      <c r="F93" s="55">
        <v>456.07499999999999</v>
      </c>
      <c r="G93" s="28"/>
    </row>
    <row r="94" spans="1:7" ht="56.25">
      <c r="A94" s="51" t="s">
        <v>14</v>
      </c>
      <c r="B94" s="23" t="s">
        <v>15</v>
      </c>
      <c r="C94" s="23"/>
      <c r="D94" s="23"/>
      <c r="E94" s="54">
        <f>E95</f>
        <v>6290.9106000000011</v>
      </c>
      <c r="F94" s="54">
        <f>F95</f>
        <v>6290.9106000000002</v>
      </c>
      <c r="G94" s="18"/>
    </row>
    <row r="95" spans="1:7" ht="168.75">
      <c r="A95" s="51">
        <v>1</v>
      </c>
      <c r="B95" s="19" t="s">
        <v>16</v>
      </c>
      <c r="C95" s="19"/>
      <c r="D95" s="19"/>
      <c r="E95" s="54">
        <f>E96+E97+E112+E113+E117+E118</f>
        <v>6290.9106000000011</v>
      </c>
      <c r="F95" s="54">
        <f>F96+F97+F112+F113+F117+F118</f>
        <v>6290.9106000000002</v>
      </c>
      <c r="G95" s="18"/>
    </row>
    <row r="96" spans="1:7" ht="37.5">
      <c r="A96" s="51" t="s">
        <v>286</v>
      </c>
      <c r="B96" s="23"/>
      <c r="C96" s="23" t="s">
        <v>27</v>
      </c>
      <c r="D96" s="23"/>
      <c r="E96" s="54">
        <v>3789.1758</v>
      </c>
      <c r="F96" s="54">
        <v>0</v>
      </c>
      <c r="G96" s="18"/>
    </row>
    <row r="97" spans="1:7">
      <c r="A97" s="51"/>
      <c r="B97" s="23"/>
      <c r="C97" s="23"/>
      <c r="D97" s="23" t="s">
        <v>42</v>
      </c>
      <c r="E97" s="54"/>
      <c r="F97" s="54">
        <v>3789.1758</v>
      </c>
      <c r="G97" s="18"/>
    </row>
    <row r="98" spans="1:7" ht="75">
      <c r="A98" s="51" t="s">
        <v>41</v>
      </c>
      <c r="B98" s="23"/>
      <c r="C98" s="23"/>
      <c r="D98" s="31" t="s">
        <v>376</v>
      </c>
      <c r="E98" s="54"/>
      <c r="F98" s="55">
        <v>3789.1758</v>
      </c>
      <c r="G98" s="31" t="s">
        <v>369</v>
      </c>
    </row>
    <row r="99" spans="1:7" s="29" customFormat="1" ht="93.75" hidden="1">
      <c r="A99" s="51" t="s">
        <v>12</v>
      </c>
      <c r="B99" s="31" t="s">
        <v>232</v>
      </c>
      <c r="C99" s="31" t="s">
        <v>232</v>
      </c>
      <c r="D99" s="31" t="s">
        <v>232</v>
      </c>
      <c r="E99" s="55"/>
      <c r="F99" s="55">
        <v>21.545999999999822</v>
      </c>
      <c r="G99" s="17"/>
    </row>
    <row r="100" spans="1:7" s="29" customFormat="1" ht="93.75" hidden="1">
      <c r="A100" s="51" t="s">
        <v>12</v>
      </c>
      <c r="B100" s="31" t="s">
        <v>233</v>
      </c>
      <c r="C100" s="31" t="s">
        <v>233</v>
      </c>
      <c r="D100" s="31" t="s">
        <v>233</v>
      </c>
      <c r="E100" s="55"/>
      <c r="F100" s="55">
        <v>21.546000000000049</v>
      </c>
      <c r="G100" s="17"/>
    </row>
    <row r="101" spans="1:7" s="29" customFormat="1" ht="93.75" hidden="1">
      <c r="A101" s="51" t="s">
        <v>12</v>
      </c>
      <c r="B101" s="31" t="s">
        <v>234</v>
      </c>
      <c r="C101" s="31" t="s">
        <v>234</v>
      </c>
      <c r="D101" s="31" t="s">
        <v>234</v>
      </c>
      <c r="E101" s="55"/>
      <c r="F101" s="55">
        <v>5.4149999999999636</v>
      </c>
      <c r="G101" s="17"/>
    </row>
    <row r="102" spans="1:7" s="29" customFormat="1" ht="93.75" hidden="1">
      <c r="A102" s="51" t="s">
        <v>12</v>
      </c>
      <c r="B102" s="31" t="s">
        <v>235</v>
      </c>
      <c r="C102" s="31" t="s">
        <v>235</v>
      </c>
      <c r="D102" s="31" t="s">
        <v>235</v>
      </c>
      <c r="E102" s="55"/>
      <c r="F102" s="55">
        <v>6.4979999999999336</v>
      </c>
      <c r="G102" s="17"/>
    </row>
    <row r="103" spans="1:7" s="29" customFormat="1" ht="93.75" hidden="1">
      <c r="A103" s="51" t="s">
        <v>12</v>
      </c>
      <c r="B103" s="31" t="s">
        <v>236</v>
      </c>
      <c r="C103" s="31" t="s">
        <v>236</v>
      </c>
      <c r="D103" s="31" t="s">
        <v>236</v>
      </c>
      <c r="E103" s="55"/>
      <c r="F103" s="55">
        <v>5.4149999999999636</v>
      </c>
      <c r="G103" s="17"/>
    </row>
    <row r="104" spans="1:7" s="29" customFormat="1" ht="168.75" hidden="1">
      <c r="A104" s="51" t="s">
        <v>12</v>
      </c>
      <c r="B104" s="31" t="s">
        <v>237</v>
      </c>
      <c r="C104" s="31" t="s">
        <v>237</v>
      </c>
      <c r="D104" s="31" t="s">
        <v>237</v>
      </c>
      <c r="E104" s="55"/>
      <c r="F104" s="55">
        <v>3.4200000000000159</v>
      </c>
      <c r="G104" s="17"/>
    </row>
    <row r="105" spans="1:7" s="29" customFormat="1" ht="93.75" hidden="1">
      <c r="A105" s="51" t="s">
        <v>12</v>
      </c>
      <c r="B105" s="31" t="s">
        <v>240</v>
      </c>
      <c r="C105" s="31" t="s">
        <v>240</v>
      </c>
      <c r="D105" s="31" t="s">
        <v>240</v>
      </c>
      <c r="E105" s="55"/>
      <c r="F105" s="55">
        <v>3.4200000000000728</v>
      </c>
      <c r="G105" s="17"/>
    </row>
    <row r="106" spans="1:7" s="29" customFormat="1" ht="131.25" hidden="1">
      <c r="A106" s="51" t="s">
        <v>12</v>
      </c>
      <c r="B106" s="31" t="s">
        <v>241</v>
      </c>
      <c r="C106" s="31" t="s">
        <v>241</v>
      </c>
      <c r="D106" s="31" t="s">
        <v>241</v>
      </c>
      <c r="E106" s="55"/>
      <c r="F106" s="55">
        <v>1419.4631999999999</v>
      </c>
      <c r="G106" s="17"/>
    </row>
    <row r="107" spans="1:7" s="29" customFormat="1" ht="150" hidden="1">
      <c r="A107" s="51" t="s">
        <v>12</v>
      </c>
      <c r="B107" s="31" t="s">
        <v>246</v>
      </c>
      <c r="C107" s="31" t="s">
        <v>246</v>
      </c>
      <c r="D107" s="31" t="s">
        <v>246</v>
      </c>
      <c r="E107" s="55"/>
      <c r="F107" s="55">
        <v>6.8630000000000138</v>
      </c>
      <c r="G107" s="17"/>
    </row>
    <row r="108" spans="1:7" s="29" customFormat="1" ht="112.5" hidden="1">
      <c r="A108" s="51" t="s">
        <v>12</v>
      </c>
      <c r="B108" s="31" t="s">
        <v>247</v>
      </c>
      <c r="C108" s="31" t="s">
        <v>247</v>
      </c>
      <c r="D108" s="31" t="s">
        <v>247</v>
      </c>
      <c r="E108" s="55"/>
      <c r="F108" s="55">
        <v>373.75</v>
      </c>
      <c r="G108" s="17"/>
    </row>
    <row r="109" spans="1:7" s="29" customFormat="1" ht="93.75" hidden="1">
      <c r="A109" s="51" t="s">
        <v>12</v>
      </c>
      <c r="B109" s="31" t="s">
        <v>248</v>
      </c>
      <c r="C109" s="31" t="s">
        <v>248</v>
      </c>
      <c r="D109" s="31" t="s">
        <v>248</v>
      </c>
      <c r="E109" s="55"/>
      <c r="F109" s="55">
        <v>3.4199999999999591</v>
      </c>
      <c r="G109" s="17"/>
    </row>
    <row r="110" spans="1:7" s="29" customFormat="1" ht="131.25" hidden="1">
      <c r="A110" s="51" t="s">
        <v>12</v>
      </c>
      <c r="B110" s="31" t="s">
        <v>249</v>
      </c>
      <c r="C110" s="31" t="s">
        <v>249</v>
      </c>
      <c r="D110" s="31" t="s">
        <v>249</v>
      </c>
      <c r="E110" s="55"/>
      <c r="F110" s="55"/>
      <c r="G110" s="17"/>
    </row>
    <row r="111" spans="1:7" s="29" customFormat="1" ht="131.25" hidden="1">
      <c r="A111" s="51" t="s">
        <v>12</v>
      </c>
      <c r="B111" s="31" t="s">
        <v>250</v>
      </c>
      <c r="C111" s="31" t="s">
        <v>250</v>
      </c>
      <c r="D111" s="31" t="s">
        <v>250</v>
      </c>
      <c r="E111" s="55"/>
      <c r="F111" s="55">
        <v>1218.2856000000002</v>
      </c>
      <c r="G111" s="17"/>
    </row>
    <row r="112" spans="1:7">
      <c r="A112" s="51" t="s">
        <v>285</v>
      </c>
      <c r="B112" s="23"/>
      <c r="C112" s="23" t="s">
        <v>28</v>
      </c>
      <c r="D112" s="23"/>
      <c r="E112" s="54">
        <v>2159.7050000000004</v>
      </c>
      <c r="F112" s="54">
        <v>0</v>
      </c>
      <c r="G112" s="18"/>
    </row>
    <row r="113" spans="1:8">
      <c r="A113" s="51"/>
      <c r="B113" s="23"/>
      <c r="C113" s="23"/>
      <c r="D113" s="23" t="s">
        <v>42</v>
      </c>
      <c r="E113" s="54"/>
      <c r="F113" s="54">
        <v>2159.7049999999999</v>
      </c>
      <c r="G113" s="18"/>
    </row>
    <row r="114" spans="1:8" ht="75">
      <c r="A114" s="51" t="s">
        <v>41</v>
      </c>
      <c r="B114" s="23"/>
      <c r="C114" s="23"/>
      <c r="D114" s="39" t="s">
        <v>55</v>
      </c>
      <c r="E114" s="54"/>
      <c r="F114" s="55">
        <v>2159.7049999999999</v>
      </c>
      <c r="G114" s="31" t="s">
        <v>370</v>
      </c>
    </row>
    <row r="115" spans="1:8" s="29" customFormat="1" ht="75" hidden="1">
      <c r="A115" s="51" t="s">
        <v>12</v>
      </c>
      <c r="B115" s="31" t="s">
        <v>117</v>
      </c>
      <c r="C115" s="31" t="s">
        <v>117</v>
      </c>
      <c r="D115" s="31" t="s">
        <v>117</v>
      </c>
      <c r="E115" s="55"/>
      <c r="F115" s="55">
        <v>722.73800000000006</v>
      </c>
      <c r="G115" s="17"/>
    </row>
    <row r="116" spans="1:8" s="29" customFormat="1" ht="93.75" hidden="1">
      <c r="A116" s="51" t="s">
        <v>12</v>
      </c>
      <c r="B116" s="31" t="s">
        <v>118</v>
      </c>
      <c r="C116" s="31" t="s">
        <v>118</v>
      </c>
      <c r="D116" s="31" t="s">
        <v>118</v>
      </c>
      <c r="E116" s="55"/>
      <c r="F116" s="55">
        <v>1436.9670000000001</v>
      </c>
      <c r="G116" s="17"/>
    </row>
    <row r="117" spans="1:8">
      <c r="A117" s="51" t="s">
        <v>166</v>
      </c>
      <c r="B117" s="23"/>
      <c r="C117" s="23" t="s">
        <v>31</v>
      </c>
      <c r="D117" s="23"/>
      <c r="E117" s="54">
        <v>342.02980000000002</v>
      </c>
      <c r="F117" s="55">
        <v>0</v>
      </c>
      <c r="G117" s="18"/>
    </row>
    <row r="118" spans="1:8">
      <c r="A118" s="51"/>
      <c r="B118" s="23"/>
      <c r="C118" s="23"/>
      <c r="D118" s="23" t="s">
        <v>42</v>
      </c>
      <c r="E118" s="54"/>
      <c r="F118" s="54">
        <v>342.02980000000002</v>
      </c>
      <c r="G118" s="18"/>
    </row>
    <row r="119" spans="1:8" s="29" customFormat="1" ht="75">
      <c r="A119" s="51" t="s">
        <v>41</v>
      </c>
      <c r="B119" s="23"/>
      <c r="C119" s="23"/>
      <c r="D119" s="31" t="s">
        <v>382</v>
      </c>
      <c r="E119" s="55"/>
      <c r="F119" s="55">
        <v>342.02980000000002</v>
      </c>
      <c r="G119" s="31" t="s">
        <v>372</v>
      </c>
    </row>
    <row r="120" spans="1:8" s="29" customFormat="1" ht="112.5" hidden="1">
      <c r="A120" s="51" t="s">
        <v>12</v>
      </c>
      <c r="B120" s="31" t="s">
        <v>160</v>
      </c>
      <c r="C120" s="31" t="s">
        <v>160</v>
      </c>
      <c r="D120" s="31" t="s">
        <v>160</v>
      </c>
      <c r="E120" s="55"/>
      <c r="F120" s="55">
        <v>23.437000000000001</v>
      </c>
      <c r="G120" s="17"/>
    </row>
    <row r="121" spans="1:8" s="29" customFormat="1" ht="112.5" hidden="1">
      <c r="A121" s="51" t="s">
        <v>12</v>
      </c>
      <c r="B121" s="31" t="s">
        <v>161</v>
      </c>
      <c r="C121" s="31" t="s">
        <v>161</v>
      </c>
      <c r="D121" s="31" t="s">
        <v>161</v>
      </c>
      <c r="E121" s="55"/>
      <c r="F121" s="55">
        <v>113.6648</v>
      </c>
      <c r="G121" s="17"/>
    </row>
    <row r="122" spans="1:8" s="29" customFormat="1" ht="187.5" hidden="1">
      <c r="A122" s="51" t="s">
        <v>12</v>
      </c>
      <c r="B122" s="31" t="s">
        <v>162</v>
      </c>
      <c r="C122" s="31" t="s">
        <v>162</v>
      </c>
      <c r="D122" s="31" t="s">
        <v>162</v>
      </c>
      <c r="E122" s="55"/>
      <c r="F122" s="55">
        <v>204.928</v>
      </c>
      <c r="G122" s="17"/>
    </row>
    <row r="123" spans="1:8" ht="75">
      <c r="A123" s="51" t="s">
        <v>14</v>
      </c>
      <c r="B123" s="23" t="s">
        <v>18</v>
      </c>
      <c r="C123" s="23"/>
      <c r="D123" s="23"/>
      <c r="E123" s="54">
        <f>E124+E125+E141+E142+E152+E153</f>
        <v>4158.2552500000011</v>
      </c>
      <c r="F123" s="54">
        <f>F124+F125+F141+F142+F152+F153</f>
        <v>4158.2552499999993</v>
      </c>
      <c r="G123" s="18"/>
    </row>
    <row r="124" spans="1:8" ht="37.5">
      <c r="A124" s="51">
        <v>1</v>
      </c>
      <c r="B124" s="23"/>
      <c r="C124" s="23" t="s">
        <v>27</v>
      </c>
      <c r="D124" s="23"/>
      <c r="E124" s="54">
        <v>2324.1855999999989</v>
      </c>
      <c r="F124" s="54">
        <v>0</v>
      </c>
      <c r="G124" s="18"/>
    </row>
    <row r="125" spans="1:8">
      <c r="A125" s="51" t="s">
        <v>41</v>
      </c>
      <c r="B125" s="23"/>
      <c r="C125" s="23"/>
      <c r="D125" s="23" t="s">
        <v>280</v>
      </c>
      <c r="E125" s="54"/>
      <c r="F125" s="54">
        <v>2324.1855999999998</v>
      </c>
      <c r="G125" s="18"/>
    </row>
    <row r="126" spans="1:8">
      <c r="A126" s="51" t="s">
        <v>12</v>
      </c>
      <c r="B126" s="31"/>
      <c r="C126" s="31"/>
      <c r="D126" s="31" t="s">
        <v>379</v>
      </c>
      <c r="E126" s="54"/>
      <c r="F126" s="55">
        <v>1105.5829999999999</v>
      </c>
      <c r="G126" s="18"/>
      <c r="H126" s="61"/>
    </row>
    <row r="127" spans="1:8">
      <c r="A127" s="51" t="s">
        <v>12</v>
      </c>
      <c r="B127" s="31"/>
      <c r="C127" s="31"/>
      <c r="D127" s="31" t="s">
        <v>373</v>
      </c>
      <c r="E127" s="54"/>
      <c r="F127" s="55">
        <v>31.347999999999956</v>
      </c>
      <c r="G127" s="18"/>
    </row>
    <row r="128" spans="1:8">
      <c r="A128" s="51" t="s">
        <v>12</v>
      </c>
      <c r="B128" s="31"/>
      <c r="C128" s="31"/>
      <c r="D128" s="31" t="s">
        <v>375</v>
      </c>
      <c r="E128" s="54"/>
      <c r="F128" s="55">
        <v>37.151999999999873</v>
      </c>
      <c r="G128" s="18"/>
    </row>
    <row r="129" spans="1:8">
      <c r="A129" s="51" t="s">
        <v>12</v>
      </c>
      <c r="B129" s="31"/>
      <c r="C129" s="31"/>
      <c r="D129" s="31" t="s">
        <v>374</v>
      </c>
      <c r="E129" s="54"/>
      <c r="F129" s="55">
        <v>0</v>
      </c>
      <c r="G129" s="18"/>
    </row>
    <row r="130" spans="1:8" ht="75">
      <c r="A130" s="51" t="s">
        <v>12</v>
      </c>
      <c r="B130" s="31"/>
      <c r="C130" s="31"/>
      <c r="D130" s="31" t="s">
        <v>376</v>
      </c>
      <c r="E130" s="54"/>
      <c r="F130" s="55">
        <v>1029.9110000000001</v>
      </c>
      <c r="G130" s="31" t="s">
        <v>371</v>
      </c>
    </row>
    <row r="131" spans="1:8">
      <c r="A131" s="51" t="s">
        <v>12</v>
      </c>
      <c r="B131" s="31"/>
      <c r="C131" s="31"/>
      <c r="D131" s="31" t="s">
        <v>377</v>
      </c>
      <c r="E131" s="54"/>
      <c r="F131" s="55">
        <v>23.052000000000021</v>
      </c>
      <c r="G131" s="18"/>
    </row>
    <row r="132" spans="1:8">
      <c r="A132" s="51" t="s">
        <v>12</v>
      </c>
      <c r="B132" s="31"/>
      <c r="C132" s="31"/>
      <c r="D132" s="31" t="s">
        <v>378</v>
      </c>
      <c r="E132" s="54"/>
      <c r="F132" s="55">
        <v>97.139599999999973</v>
      </c>
      <c r="G132" s="18"/>
    </row>
    <row r="133" spans="1:8" hidden="1">
      <c r="A133" s="51" t="s">
        <v>41</v>
      </c>
      <c r="B133" s="23"/>
      <c r="C133" s="23"/>
      <c r="D133" s="23" t="s">
        <v>317</v>
      </c>
      <c r="E133" s="54"/>
      <c r="F133" s="54"/>
      <c r="G133" s="23"/>
    </row>
    <row r="134" spans="1:8" s="29" customFormat="1" ht="131.25" hidden="1">
      <c r="A134" s="51" t="s">
        <v>12</v>
      </c>
      <c r="B134" s="31" t="s">
        <v>251</v>
      </c>
      <c r="C134" s="31" t="s">
        <v>251</v>
      </c>
      <c r="D134" s="31" t="s">
        <v>251</v>
      </c>
      <c r="E134" s="55"/>
      <c r="F134" s="55">
        <v>10.709999999999944</v>
      </c>
      <c r="G134" s="17"/>
    </row>
    <row r="135" spans="1:8" s="29" customFormat="1" ht="131.25" hidden="1">
      <c r="A135" s="51" t="s">
        <v>12</v>
      </c>
      <c r="B135" s="31" t="s">
        <v>252</v>
      </c>
      <c r="C135" s="31" t="s">
        <v>252</v>
      </c>
      <c r="D135" s="31" t="s">
        <v>252</v>
      </c>
      <c r="E135" s="55"/>
      <c r="F135" s="55">
        <v>10.710000000000058</v>
      </c>
      <c r="G135" s="17"/>
    </row>
    <row r="136" spans="1:8" s="29" customFormat="1" ht="150" hidden="1">
      <c r="A136" s="51" t="s">
        <v>12</v>
      </c>
      <c r="B136" s="31" t="s">
        <v>253</v>
      </c>
      <c r="C136" s="31" t="s">
        <v>253</v>
      </c>
      <c r="D136" s="31" t="s">
        <v>253</v>
      </c>
      <c r="E136" s="55"/>
      <c r="F136" s="55">
        <v>0.53999999999999204</v>
      </c>
      <c r="G136" s="17"/>
    </row>
    <row r="137" spans="1:8" s="29" customFormat="1" ht="131.25" hidden="1">
      <c r="A137" s="51" t="s">
        <v>12</v>
      </c>
      <c r="B137" s="31" t="s">
        <v>254</v>
      </c>
      <c r="C137" s="31" t="s">
        <v>254</v>
      </c>
      <c r="D137" s="31" t="s">
        <v>254</v>
      </c>
      <c r="E137" s="55"/>
      <c r="F137" s="55">
        <v>3</v>
      </c>
      <c r="G137" s="17"/>
    </row>
    <row r="138" spans="1:8" s="29" customFormat="1" ht="112.5" hidden="1">
      <c r="A138" s="51" t="s">
        <v>12</v>
      </c>
      <c r="B138" s="31" t="s">
        <v>255</v>
      </c>
      <c r="C138" s="31" t="s">
        <v>255</v>
      </c>
      <c r="D138" s="31" t="s">
        <v>255</v>
      </c>
      <c r="E138" s="55"/>
      <c r="F138" s="55">
        <v>20.228999999999957</v>
      </c>
      <c r="G138" s="17"/>
    </row>
    <row r="139" spans="1:8" s="29" customFormat="1" ht="112.5" hidden="1">
      <c r="A139" s="51" t="s">
        <v>12</v>
      </c>
      <c r="B139" s="31" t="s">
        <v>256</v>
      </c>
      <c r="C139" s="31" t="s">
        <v>256</v>
      </c>
      <c r="D139" s="31" t="s">
        <v>256</v>
      </c>
      <c r="E139" s="55"/>
      <c r="F139" s="55">
        <v>0</v>
      </c>
      <c r="G139" s="17"/>
    </row>
    <row r="140" spans="1:8" s="29" customFormat="1" ht="112.5" hidden="1">
      <c r="A140" s="51" t="s">
        <v>12</v>
      </c>
      <c r="B140" s="31" t="s">
        <v>257</v>
      </c>
      <c r="C140" s="31" t="s">
        <v>257</v>
      </c>
      <c r="D140" s="31" t="s">
        <v>257</v>
      </c>
      <c r="E140" s="55"/>
      <c r="F140" s="55">
        <v>5.4009999999999998</v>
      </c>
      <c r="G140" s="17"/>
    </row>
    <row r="141" spans="1:8">
      <c r="A141" s="51">
        <v>2</v>
      </c>
      <c r="B141" s="23"/>
      <c r="C141" s="23" t="s">
        <v>28</v>
      </c>
      <c r="D141" s="23"/>
      <c r="E141" s="54">
        <v>1832.1636500000022</v>
      </c>
      <c r="F141" s="54">
        <v>0</v>
      </c>
      <c r="G141" s="18"/>
    </row>
    <row r="142" spans="1:8">
      <c r="A142" s="51" t="s">
        <v>41</v>
      </c>
      <c r="B142" s="23"/>
      <c r="C142" s="23"/>
      <c r="D142" s="23" t="s">
        <v>42</v>
      </c>
      <c r="E142" s="54"/>
      <c r="F142" s="54">
        <v>1832.16365</v>
      </c>
      <c r="G142" s="18"/>
    </row>
    <row r="143" spans="1:8">
      <c r="A143" s="51" t="s">
        <v>12</v>
      </c>
      <c r="B143" s="31"/>
      <c r="C143" s="31"/>
      <c r="D143" s="31" t="s">
        <v>380</v>
      </c>
      <c r="E143" s="54"/>
      <c r="F143" s="55">
        <v>45.597858999999957</v>
      </c>
      <c r="G143" s="18"/>
      <c r="H143" s="61"/>
    </row>
    <row r="144" spans="1:8">
      <c r="A144" s="51" t="s">
        <v>12</v>
      </c>
      <c r="B144" s="17"/>
      <c r="C144" s="17"/>
      <c r="D144" s="17" t="s">
        <v>53</v>
      </c>
      <c r="E144" s="54"/>
      <c r="F144" s="55">
        <v>41.583999999999939</v>
      </c>
      <c r="G144" s="18"/>
    </row>
    <row r="145" spans="1:7">
      <c r="A145" s="51" t="s">
        <v>12</v>
      </c>
      <c r="B145" s="39"/>
      <c r="C145" s="39"/>
      <c r="D145" s="39" t="s">
        <v>58</v>
      </c>
      <c r="E145" s="54"/>
      <c r="F145" s="55">
        <v>23.829000000000008</v>
      </c>
      <c r="G145" s="18"/>
    </row>
    <row r="146" spans="1:7">
      <c r="A146" s="51" t="s">
        <v>12</v>
      </c>
      <c r="B146" s="39"/>
      <c r="C146" s="39"/>
      <c r="D146" s="39" t="s">
        <v>59</v>
      </c>
      <c r="E146" s="54"/>
      <c r="F146" s="55">
        <v>9.5040000000000049</v>
      </c>
      <c r="G146" s="18"/>
    </row>
    <row r="147" spans="1:7" ht="75">
      <c r="A147" s="51" t="s">
        <v>12</v>
      </c>
      <c r="B147" s="39"/>
      <c r="C147" s="39"/>
      <c r="D147" s="39" t="s">
        <v>55</v>
      </c>
      <c r="E147" s="54"/>
      <c r="F147" s="55">
        <v>1711.6487910000001</v>
      </c>
      <c r="G147" s="31" t="s">
        <v>387</v>
      </c>
    </row>
    <row r="148" spans="1:7" hidden="1">
      <c r="A148" s="51" t="s">
        <v>41</v>
      </c>
      <c r="B148" s="23"/>
      <c r="C148" s="23"/>
      <c r="D148" s="23" t="s">
        <v>317</v>
      </c>
      <c r="E148" s="54"/>
      <c r="F148" s="54"/>
      <c r="G148" s="23"/>
    </row>
    <row r="149" spans="1:7" s="29" customFormat="1" ht="75" hidden="1">
      <c r="A149" s="51" t="s">
        <v>12</v>
      </c>
      <c r="B149" s="17" t="s">
        <v>126</v>
      </c>
      <c r="C149" s="17" t="s">
        <v>126</v>
      </c>
      <c r="D149" s="17" t="s">
        <v>126</v>
      </c>
      <c r="E149" s="55"/>
      <c r="F149" s="55">
        <v>1028.8270000000002</v>
      </c>
      <c r="G149" s="17"/>
    </row>
    <row r="150" spans="1:7" s="29" customFormat="1" ht="56.25" hidden="1">
      <c r="A150" s="51" t="s">
        <v>12</v>
      </c>
      <c r="B150" s="17" t="s">
        <v>127</v>
      </c>
      <c r="C150" s="17" t="s">
        <v>127</v>
      </c>
      <c r="D150" s="17" t="s">
        <v>127</v>
      </c>
      <c r="E150" s="55"/>
      <c r="F150" s="55">
        <v>578.31299999999999</v>
      </c>
      <c r="G150" s="17"/>
    </row>
    <row r="151" spans="1:7" s="29" customFormat="1" ht="93.75" hidden="1">
      <c r="A151" s="51" t="s">
        <v>12</v>
      </c>
      <c r="B151" s="17" t="s">
        <v>128</v>
      </c>
      <c r="C151" s="17" t="s">
        <v>128</v>
      </c>
      <c r="D151" s="17" t="s">
        <v>128</v>
      </c>
      <c r="E151" s="55"/>
      <c r="F151" s="55">
        <v>57</v>
      </c>
      <c r="G151" s="17"/>
    </row>
    <row r="152" spans="1:7">
      <c r="A152" s="51">
        <v>3</v>
      </c>
      <c r="B152" s="18"/>
      <c r="C152" s="18" t="s">
        <v>30</v>
      </c>
      <c r="D152" s="18"/>
      <c r="E152" s="54">
        <v>1.9059999999999999</v>
      </c>
      <c r="F152" s="55">
        <v>0</v>
      </c>
      <c r="G152" s="18"/>
    </row>
    <row r="153" spans="1:7">
      <c r="A153" s="51" t="s">
        <v>41</v>
      </c>
      <c r="B153" s="18"/>
      <c r="C153" s="18"/>
      <c r="D153" s="18" t="s">
        <v>42</v>
      </c>
      <c r="E153" s="54"/>
      <c r="F153" s="55">
        <v>1.9059999999999999</v>
      </c>
      <c r="G153" s="18"/>
    </row>
    <row r="154" spans="1:7" s="29" customFormat="1">
      <c r="A154" s="51" t="s">
        <v>12</v>
      </c>
      <c r="B154" s="17"/>
      <c r="C154" s="17"/>
      <c r="D154" s="17" t="s">
        <v>381</v>
      </c>
      <c r="E154" s="55"/>
      <c r="F154" s="55">
        <v>1.9059999999999999</v>
      </c>
      <c r="G154" s="17"/>
    </row>
    <row r="155" spans="1:7" ht="131.25">
      <c r="A155" s="51" t="s">
        <v>17</v>
      </c>
      <c r="B155" s="23" t="s">
        <v>20</v>
      </c>
      <c r="C155" s="23"/>
      <c r="D155" s="23"/>
      <c r="E155" s="54">
        <f>E156</f>
        <v>420</v>
      </c>
      <c r="F155" s="54">
        <f>F156</f>
        <v>420</v>
      </c>
      <c r="G155" s="51"/>
    </row>
    <row r="156" spans="1:7" ht="112.5">
      <c r="A156" s="51">
        <v>1</v>
      </c>
      <c r="B156" s="23" t="s">
        <v>21</v>
      </c>
      <c r="C156" s="23"/>
      <c r="D156" s="23"/>
      <c r="E156" s="54">
        <f>E157</f>
        <v>420</v>
      </c>
      <c r="F156" s="54">
        <f>F157</f>
        <v>420</v>
      </c>
      <c r="G156" s="18"/>
    </row>
    <row r="157" spans="1:7" s="29" customFormat="1" ht="56.25">
      <c r="A157" s="51" t="s">
        <v>12</v>
      </c>
      <c r="B157" s="31"/>
      <c r="C157" s="31" t="s">
        <v>32</v>
      </c>
      <c r="D157" s="31" t="s">
        <v>32</v>
      </c>
      <c r="E157" s="55">
        <v>420</v>
      </c>
      <c r="F157" s="55">
        <v>420</v>
      </c>
      <c r="G157" s="53"/>
    </row>
  </sheetData>
  <mergeCells count="13">
    <mergeCell ref="F8:F9"/>
    <mergeCell ref="G8:G9"/>
    <mergeCell ref="A1:G1"/>
    <mergeCell ref="A3:G3"/>
    <mergeCell ref="A4:G4"/>
    <mergeCell ref="A5:G5"/>
    <mergeCell ref="F7:G7"/>
    <mergeCell ref="A8:A9"/>
    <mergeCell ref="B8:B9"/>
    <mergeCell ref="C8:C9"/>
    <mergeCell ref="D8:D9"/>
    <mergeCell ref="E8:E9"/>
    <mergeCell ref="B2:G2"/>
  </mergeCells>
  <pageMargins left="0.70866141732283472" right="0.51181102362204722" top="0.55118110236220474" bottom="0.15748031496062992" header="0.31496062992125984" footer="0.31496062992125984"/>
  <pageSetup paperSize="9" scale="90" orientation="landscape" r:id="rId1"/>
  <headerFooter>
    <oddHeader>&amp;C&amp;P</oddHeader>
  </headerFooter>
  <drawing r:id="rId2"/>
</worksheet>
</file>

<file path=xl/worksheets/sheet6.xml><?xml version="1.0" encoding="utf-8"?>
<worksheet xmlns="http://schemas.openxmlformats.org/spreadsheetml/2006/main" xmlns:r="http://schemas.openxmlformats.org/officeDocument/2006/relationships">
  <dimension ref="A1:H97"/>
  <sheetViews>
    <sheetView topLeftCell="A79" zoomScale="75" zoomScaleNormal="75" workbookViewId="0">
      <selection activeCell="J70" sqref="J70"/>
    </sheetView>
  </sheetViews>
  <sheetFormatPr defaultRowHeight="18.75"/>
  <cols>
    <col min="1" max="1" width="5.375" style="22" customWidth="1"/>
    <col min="2" max="2" width="28.5" style="22" customWidth="1"/>
    <col min="3" max="3" width="30.25" style="22" customWidth="1"/>
    <col min="4" max="4" width="15.125" style="22" customWidth="1"/>
    <col min="5" max="5" width="19.125" style="22" customWidth="1"/>
    <col min="6" max="6" width="14.375" style="22" customWidth="1"/>
    <col min="7" max="7" width="12.375" style="22" bestFit="1" customWidth="1"/>
    <col min="8" max="8" width="11.5" style="22" customWidth="1"/>
    <col min="9" max="16384" width="9" style="22"/>
  </cols>
  <sheetData>
    <row r="1" spans="1:8">
      <c r="A1" s="86" t="s">
        <v>299</v>
      </c>
      <c r="B1" s="86"/>
      <c r="C1" s="86"/>
      <c r="D1" s="86"/>
      <c r="E1" s="86"/>
      <c r="F1" s="86"/>
    </row>
    <row r="2" spans="1:8">
      <c r="A2" s="86" t="s">
        <v>312</v>
      </c>
      <c r="B2" s="86"/>
      <c r="C2" s="86"/>
      <c r="D2" s="86"/>
      <c r="E2" s="86"/>
      <c r="F2" s="86"/>
    </row>
    <row r="3" spans="1:8" ht="50.25" customHeight="1">
      <c r="A3" s="86" t="s">
        <v>2</v>
      </c>
      <c r="B3" s="86"/>
      <c r="C3" s="86"/>
      <c r="D3" s="86"/>
      <c r="E3" s="86"/>
      <c r="F3" s="86"/>
    </row>
    <row r="4" spans="1:8" ht="15.75" customHeight="1">
      <c r="A4" s="103" t="s">
        <v>43</v>
      </c>
      <c r="B4" s="103"/>
      <c r="C4" s="103"/>
      <c r="D4" s="103"/>
      <c r="E4" s="103"/>
      <c r="F4" s="103"/>
    </row>
    <row r="6" spans="1:8" ht="44.25" customHeight="1">
      <c r="A6" s="97" t="s">
        <v>3</v>
      </c>
      <c r="B6" s="97" t="s">
        <v>22</v>
      </c>
      <c r="C6" s="97" t="s">
        <v>301</v>
      </c>
      <c r="D6" s="97" t="s">
        <v>302</v>
      </c>
      <c r="E6" s="97" t="s">
        <v>300</v>
      </c>
      <c r="F6" s="97" t="s">
        <v>4</v>
      </c>
    </row>
    <row r="7" spans="1:8" ht="72.75" customHeight="1">
      <c r="A7" s="97"/>
      <c r="B7" s="97"/>
      <c r="C7" s="97"/>
      <c r="D7" s="97"/>
      <c r="E7" s="97"/>
      <c r="F7" s="97"/>
    </row>
    <row r="8" spans="1:8" ht="19.5">
      <c r="A8" s="33">
        <v>1</v>
      </c>
      <c r="B8" s="33">
        <v>2</v>
      </c>
      <c r="C8" s="33">
        <v>3</v>
      </c>
      <c r="D8" s="33">
        <v>4</v>
      </c>
      <c r="E8" s="33">
        <v>6</v>
      </c>
      <c r="F8" s="33">
        <v>7</v>
      </c>
    </row>
    <row r="9" spans="1:8">
      <c r="A9" s="51"/>
      <c r="B9" s="51" t="s">
        <v>5</v>
      </c>
      <c r="C9" s="54">
        <f>C10+C15+C73</f>
        <v>55431.902000000002</v>
      </c>
      <c r="D9" s="54">
        <f>D10+D15+D73</f>
        <v>62643.999599999996</v>
      </c>
      <c r="E9" s="54">
        <f>E10+E15+E73</f>
        <v>118075.9016</v>
      </c>
      <c r="F9" s="51"/>
      <c r="G9" s="35"/>
    </row>
    <row r="10" spans="1:8" ht="56.25">
      <c r="A10" s="51" t="s">
        <v>6</v>
      </c>
      <c r="B10" s="23" t="s">
        <v>9</v>
      </c>
      <c r="C10" s="54">
        <f>SUM(C11:C14)</f>
        <v>9026</v>
      </c>
      <c r="D10" s="54">
        <f>SUM(D11:D14)/2</f>
        <v>742</v>
      </c>
      <c r="E10" s="54">
        <f>C10+D10</f>
        <v>9768</v>
      </c>
      <c r="F10" s="23"/>
      <c r="H10" s="48"/>
    </row>
    <row r="11" spans="1:8">
      <c r="A11" s="51">
        <v>2</v>
      </c>
      <c r="B11" s="23" t="s">
        <v>28</v>
      </c>
      <c r="C11" s="54"/>
      <c r="D11" s="54"/>
      <c r="E11" s="54"/>
      <c r="F11" s="23"/>
      <c r="H11" s="48"/>
    </row>
    <row r="12" spans="1:8">
      <c r="A12" s="51" t="s">
        <v>41</v>
      </c>
      <c r="B12" s="23" t="s">
        <v>284</v>
      </c>
      <c r="C12" s="54">
        <f>C13+C14</f>
        <v>4513</v>
      </c>
      <c r="D12" s="54">
        <f>SUM(D13:D14)</f>
        <v>742</v>
      </c>
      <c r="E12" s="54">
        <f>C12+D12</f>
        <v>5255</v>
      </c>
      <c r="F12" s="23"/>
      <c r="H12" s="48"/>
    </row>
    <row r="13" spans="1:8" s="29" customFormat="1" ht="37.5">
      <c r="A13" s="26"/>
      <c r="B13" s="31" t="s">
        <v>67</v>
      </c>
      <c r="C13" s="55">
        <v>2513</v>
      </c>
      <c r="D13" s="55">
        <v>184</v>
      </c>
      <c r="E13" s="55">
        <f t="shared" ref="E13:E14" si="0">C13+D13</f>
        <v>2697</v>
      </c>
      <c r="F13" s="31"/>
      <c r="H13" s="46"/>
    </row>
    <row r="14" spans="1:8" s="29" customFormat="1" ht="37.5">
      <c r="A14" s="26"/>
      <c r="B14" s="31" t="s">
        <v>68</v>
      </c>
      <c r="C14" s="55">
        <v>2000</v>
      </c>
      <c r="D14" s="55">
        <v>558</v>
      </c>
      <c r="E14" s="55">
        <f t="shared" si="0"/>
        <v>2558</v>
      </c>
      <c r="F14" s="31"/>
      <c r="H14" s="46"/>
    </row>
    <row r="15" spans="1:8" ht="131.25">
      <c r="A15" s="51" t="s">
        <v>8</v>
      </c>
      <c r="B15" s="23" t="s">
        <v>11</v>
      </c>
      <c r="C15" s="54">
        <f>C16</f>
        <v>46405.902000000002</v>
      </c>
      <c r="D15" s="54">
        <f t="shared" ref="D15" si="1">D16</f>
        <v>44873.999599999996</v>
      </c>
      <c r="E15" s="54">
        <f>C15+D15</f>
        <v>91279.901599999997</v>
      </c>
      <c r="F15" s="18"/>
      <c r="H15" s="48"/>
    </row>
    <row r="16" spans="1:8" ht="93.75">
      <c r="A16" s="51">
        <v>1</v>
      </c>
      <c r="B16" s="23" t="s">
        <v>13</v>
      </c>
      <c r="C16" s="54">
        <f>SUM(C17:C69)</f>
        <v>46405.902000000002</v>
      </c>
      <c r="D16" s="54">
        <f>D18+D33+D65+D68+D71</f>
        <v>44873.999599999996</v>
      </c>
      <c r="E16" s="54">
        <f t="shared" ref="E16:E35" si="2">C16+D16</f>
        <v>91279.901599999997</v>
      </c>
      <c r="F16" s="33"/>
    </row>
    <row r="17" spans="1:8" ht="19.5">
      <c r="A17" s="51" t="s">
        <v>286</v>
      </c>
      <c r="B17" s="23" t="s">
        <v>27</v>
      </c>
      <c r="C17" s="54"/>
      <c r="D17" s="54"/>
      <c r="E17" s="54">
        <f t="shared" si="2"/>
        <v>0</v>
      </c>
      <c r="F17" s="21"/>
      <c r="G17" s="48"/>
      <c r="H17" s="48"/>
    </row>
    <row r="18" spans="1:8" ht="19.5">
      <c r="A18" s="51" t="s">
        <v>41</v>
      </c>
      <c r="B18" s="23" t="s">
        <v>42</v>
      </c>
      <c r="C18" s="54">
        <f>SUM(C19:C31)</f>
        <v>14736</v>
      </c>
      <c r="D18" s="54">
        <f>SUM(D19:D31)</f>
        <v>18910.999599999999</v>
      </c>
      <c r="E18" s="54">
        <f t="shared" si="2"/>
        <v>33646.999599999996</v>
      </c>
      <c r="F18" s="21"/>
      <c r="G18" s="48"/>
      <c r="H18" s="48"/>
    </row>
    <row r="19" spans="1:8" s="29" customFormat="1">
      <c r="A19" s="26"/>
      <c r="B19" s="31" t="s">
        <v>265</v>
      </c>
      <c r="C19" s="55">
        <v>2059</v>
      </c>
      <c r="D19" s="55">
        <v>28.000000000000455</v>
      </c>
      <c r="E19" s="55">
        <f t="shared" si="2"/>
        <v>2087.0000000000005</v>
      </c>
      <c r="F19" s="28"/>
      <c r="G19" s="46"/>
      <c r="H19" s="46"/>
    </row>
    <row r="20" spans="1:8" s="29" customFormat="1">
      <c r="A20" s="26"/>
      <c r="B20" s="31" t="s">
        <v>266</v>
      </c>
      <c r="C20" s="55">
        <v>1774</v>
      </c>
      <c r="D20" s="55">
        <v>3350</v>
      </c>
      <c r="E20" s="55">
        <f t="shared" si="2"/>
        <v>5124</v>
      </c>
      <c r="F20" s="28"/>
      <c r="G20" s="46"/>
      <c r="H20" s="46"/>
    </row>
    <row r="21" spans="1:8" s="29" customFormat="1">
      <c r="A21" s="26"/>
      <c r="B21" s="31" t="s">
        <v>267</v>
      </c>
      <c r="C21" s="55">
        <v>1516</v>
      </c>
      <c r="D21" s="55">
        <v>800</v>
      </c>
      <c r="E21" s="55">
        <f t="shared" si="2"/>
        <v>2316</v>
      </c>
      <c r="F21" s="28"/>
      <c r="G21" s="46"/>
      <c r="H21" s="46"/>
    </row>
    <row r="22" spans="1:8" s="29" customFormat="1">
      <c r="A22" s="26"/>
      <c r="B22" s="31" t="s">
        <v>269</v>
      </c>
      <c r="C22" s="55">
        <v>1128</v>
      </c>
      <c r="D22" s="55">
        <v>1182</v>
      </c>
      <c r="E22" s="55">
        <f t="shared" si="2"/>
        <v>2310</v>
      </c>
      <c r="F22" s="28"/>
      <c r="G22" s="46"/>
      <c r="H22" s="46"/>
    </row>
    <row r="23" spans="1:8" s="29" customFormat="1">
      <c r="A23" s="26"/>
      <c r="B23" s="31" t="s">
        <v>271</v>
      </c>
      <c r="C23" s="55">
        <v>1576</v>
      </c>
      <c r="D23" s="55">
        <v>564</v>
      </c>
      <c r="E23" s="55">
        <f t="shared" si="2"/>
        <v>2140</v>
      </c>
      <c r="F23" s="28"/>
      <c r="G23" s="46"/>
      <c r="H23" s="46"/>
    </row>
    <row r="24" spans="1:8" s="29" customFormat="1">
      <c r="A24" s="26"/>
      <c r="B24" s="31" t="s">
        <v>272</v>
      </c>
      <c r="C24" s="55">
        <v>855</v>
      </c>
      <c r="D24" s="55">
        <v>1199.999600000001</v>
      </c>
      <c r="E24" s="55">
        <f t="shared" si="2"/>
        <v>2054.999600000001</v>
      </c>
      <c r="F24" s="28"/>
      <c r="G24" s="46"/>
      <c r="H24" s="46"/>
    </row>
    <row r="25" spans="1:8" s="29" customFormat="1">
      <c r="A25" s="26"/>
      <c r="B25" s="31" t="s">
        <v>273</v>
      </c>
      <c r="C25" s="55">
        <v>1099</v>
      </c>
      <c r="D25" s="55">
        <v>3085.9189999999999</v>
      </c>
      <c r="E25" s="55">
        <f t="shared" si="2"/>
        <v>4184.9189999999999</v>
      </c>
      <c r="F25" s="28"/>
      <c r="G25" s="46"/>
      <c r="H25" s="46"/>
    </row>
    <row r="26" spans="1:8" s="29" customFormat="1">
      <c r="A26" s="26"/>
      <c r="B26" s="31" t="s">
        <v>275</v>
      </c>
      <c r="C26" s="55">
        <v>466</v>
      </c>
      <c r="D26" s="55">
        <v>1100</v>
      </c>
      <c r="E26" s="55">
        <f t="shared" si="2"/>
        <v>1566</v>
      </c>
      <c r="F26" s="28"/>
      <c r="G26" s="46"/>
      <c r="H26" s="46"/>
    </row>
    <row r="27" spans="1:8" s="29" customFormat="1">
      <c r="A27" s="26"/>
      <c r="B27" s="31" t="s">
        <v>276</v>
      </c>
      <c r="C27" s="55">
        <v>800</v>
      </c>
      <c r="D27" s="55">
        <v>580.02500000000009</v>
      </c>
      <c r="E27" s="55">
        <f t="shared" si="2"/>
        <v>1380.0250000000001</v>
      </c>
      <c r="F27" s="28"/>
      <c r="G27" s="46"/>
      <c r="H27" s="46"/>
    </row>
    <row r="28" spans="1:8" s="29" customFormat="1">
      <c r="A28" s="26"/>
      <c r="B28" s="31" t="s">
        <v>277</v>
      </c>
      <c r="C28" s="55">
        <v>1763</v>
      </c>
      <c r="D28" s="55">
        <v>550</v>
      </c>
      <c r="E28" s="55">
        <f t="shared" si="2"/>
        <v>2313</v>
      </c>
      <c r="F28" s="28"/>
      <c r="G28" s="46"/>
      <c r="H28" s="46"/>
    </row>
    <row r="29" spans="1:8" ht="19.5" hidden="1">
      <c r="A29" s="51"/>
      <c r="B29" s="23" t="s">
        <v>284</v>
      </c>
      <c r="C29" s="54"/>
      <c r="D29" s="54"/>
      <c r="E29" s="55">
        <f t="shared" si="2"/>
        <v>0</v>
      </c>
      <c r="F29" s="21"/>
      <c r="G29" s="48"/>
      <c r="H29" s="48"/>
    </row>
    <row r="30" spans="1:8" ht="56.25">
      <c r="A30" s="51"/>
      <c r="B30" s="31" t="s">
        <v>227</v>
      </c>
      <c r="C30" s="55">
        <v>1700</v>
      </c>
      <c r="D30" s="55">
        <v>2500</v>
      </c>
      <c r="E30" s="55">
        <f t="shared" si="2"/>
        <v>4200</v>
      </c>
      <c r="F30" s="21"/>
      <c r="G30" s="48"/>
      <c r="H30" s="48"/>
    </row>
    <row r="31" spans="1:8" ht="75">
      <c r="A31" s="51"/>
      <c r="B31" s="31" t="s">
        <v>231</v>
      </c>
      <c r="C31" s="54"/>
      <c r="D31" s="55">
        <v>3971.0559999999996</v>
      </c>
      <c r="E31" s="55">
        <f t="shared" si="2"/>
        <v>3971.0559999999996</v>
      </c>
      <c r="F31" s="21"/>
      <c r="G31" s="48"/>
      <c r="H31" s="48"/>
    </row>
    <row r="32" spans="1:8" ht="19.5">
      <c r="A32" s="51" t="s">
        <v>285</v>
      </c>
      <c r="B32" s="23" t="s">
        <v>28</v>
      </c>
      <c r="C32" s="54"/>
      <c r="D32" s="54"/>
      <c r="E32" s="54"/>
      <c r="F32" s="21"/>
    </row>
    <row r="33" spans="1:8" ht="19.5">
      <c r="A33" s="51" t="s">
        <v>41</v>
      </c>
      <c r="B33" s="23" t="s">
        <v>42</v>
      </c>
      <c r="C33" s="54">
        <f>SUM(C35:C63)</f>
        <v>5430.9510000000009</v>
      </c>
      <c r="D33" s="54">
        <f>SUM(D34:D63)</f>
        <v>23864</v>
      </c>
      <c r="E33" s="54">
        <f t="shared" si="2"/>
        <v>29294.951000000001</v>
      </c>
      <c r="F33" s="21"/>
      <c r="H33" s="61"/>
    </row>
    <row r="34" spans="1:8" ht="19.5">
      <c r="A34" s="51"/>
      <c r="B34" s="31" t="s">
        <v>313</v>
      </c>
      <c r="C34" s="65"/>
      <c r="D34" s="55">
        <v>66.900000000000006</v>
      </c>
      <c r="E34" s="54"/>
      <c r="F34" s="21"/>
    </row>
    <row r="35" spans="1:8" s="29" customFormat="1">
      <c r="A35" s="26"/>
      <c r="B35" s="31" t="s">
        <v>293</v>
      </c>
      <c r="C35" s="55">
        <v>2353.663</v>
      </c>
      <c r="D35" s="55">
        <v>546.29999999999995</v>
      </c>
      <c r="E35" s="55">
        <f t="shared" si="2"/>
        <v>2899.9629999999997</v>
      </c>
      <c r="F35" s="28"/>
    </row>
    <row r="36" spans="1:8" ht="19.5" hidden="1">
      <c r="A36" s="51" t="s">
        <v>41</v>
      </c>
      <c r="B36" s="23" t="s">
        <v>284</v>
      </c>
      <c r="C36" s="54"/>
      <c r="D36" s="54"/>
      <c r="E36" s="54"/>
      <c r="F36" s="21"/>
    </row>
    <row r="37" spans="1:8" ht="31.5">
      <c r="A37" s="51"/>
      <c r="B37" s="71" t="s">
        <v>72</v>
      </c>
      <c r="C37" s="72">
        <v>500</v>
      </c>
      <c r="D37" s="55">
        <v>30</v>
      </c>
      <c r="E37" s="55">
        <f>C37+D37</f>
        <v>530</v>
      </c>
      <c r="F37" s="21"/>
    </row>
    <row r="38" spans="1:8" ht="31.5">
      <c r="A38" s="51"/>
      <c r="B38" s="71" t="s">
        <v>73</v>
      </c>
      <c r="C38" s="72"/>
      <c r="D38" s="55">
        <v>0.42099999999999999</v>
      </c>
      <c r="E38" s="55">
        <f t="shared" ref="E38:E63" si="3">C38+D38</f>
        <v>0.42099999999999999</v>
      </c>
      <c r="F38" s="21"/>
    </row>
    <row r="39" spans="1:8" ht="63">
      <c r="A39" s="51"/>
      <c r="B39" s="71" t="s">
        <v>74</v>
      </c>
      <c r="C39" s="72">
        <v>775.7</v>
      </c>
      <c r="D39" s="55">
        <v>724.3</v>
      </c>
      <c r="E39" s="55">
        <f t="shared" si="3"/>
        <v>1500</v>
      </c>
      <c r="F39" s="21"/>
    </row>
    <row r="40" spans="1:8" ht="31.5">
      <c r="A40" s="51"/>
      <c r="B40" s="71" t="s">
        <v>75</v>
      </c>
      <c r="C40" s="72"/>
      <c r="D40" s="55">
        <v>1200</v>
      </c>
      <c r="E40" s="55">
        <f t="shared" si="3"/>
        <v>1200</v>
      </c>
      <c r="F40" s="21"/>
    </row>
    <row r="41" spans="1:8" ht="47.25">
      <c r="A41" s="51"/>
      <c r="B41" s="71" t="s">
        <v>76</v>
      </c>
      <c r="C41" s="72"/>
      <c r="D41" s="55">
        <v>832</v>
      </c>
      <c r="E41" s="55">
        <f t="shared" si="3"/>
        <v>832</v>
      </c>
      <c r="F41" s="21"/>
    </row>
    <row r="42" spans="1:8" ht="31.5">
      <c r="A42" s="51"/>
      <c r="B42" s="71" t="s">
        <v>78</v>
      </c>
      <c r="C42" s="72"/>
      <c r="D42" s="55">
        <v>760</v>
      </c>
      <c r="E42" s="55">
        <f t="shared" si="3"/>
        <v>760</v>
      </c>
      <c r="F42" s="21"/>
    </row>
    <row r="43" spans="1:8" ht="31.5">
      <c r="A43" s="51"/>
      <c r="B43" s="71" t="s">
        <v>79</v>
      </c>
      <c r="C43" s="72"/>
      <c r="D43" s="55">
        <v>0.44600000000000001</v>
      </c>
      <c r="E43" s="55">
        <f t="shared" si="3"/>
        <v>0.44600000000000001</v>
      </c>
      <c r="F43" s="21"/>
    </row>
    <row r="44" spans="1:8" ht="31.5">
      <c r="A44" s="51"/>
      <c r="B44" s="71" t="s">
        <v>81</v>
      </c>
      <c r="C44" s="72">
        <v>224.58799999999999</v>
      </c>
      <c r="D44" s="55">
        <v>113.67800000000008</v>
      </c>
      <c r="E44" s="55">
        <f t="shared" si="3"/>
        <v>338.26600000000008</v>
      </c>
      <c r="F44" s="21"/>
    </row>
    <row r="45" spans="1:8" ht="31.5">
      <c r="A45" s="51"/>
      <c r="B45" s="71" t="s">
        <v>82</v>
      </c>
      <c r="C45" s="72"/>
      <c r="D45" s="55">
        <v>116.35200000000009</v>
      </c>
      <c r="E45" s="55">
        <f t="shared" si="3"/>
        <v>116.35200000000009</v>
      </c>
      <c r="F45" s="21"/>
    </row>
    <row r="46" spans="1:8" ht="31.5">
      <c r="A46" s="51"/>
      <c r="B46" s="71" t="s">
        <v>83</v>
      </c>
      <c r="C46" s="72"/>
      <c r="D46" s="55">
        <v>402</v>
      </c>
      <c r="E46" s="55">
        <f t="shared" si="3"/>
        <v>402</v>
      </c>
      <c r="F46" s="21"/>
    </row>
    <row r="47" spans="1:8" ht="31.5">
      <c r="A47" s="51"/>
      <c r="B47" s="71" t="s">
        <v>84</v>
      </c>
      <c r="C47" s="72"/>
      <c r="D47" s="55">
        <v>1250</v>
      </c>
      <c r="E47" s="55">
        <f t="shared" si="3"/>
        <v>1250</v>
      </c>
      <c r="F47" s="21"/>
    </row>
    <row r="48" spans="1:8" ht="47.25">
      <c r="A48" s="51"/>
      <c r="B48" s="71" t="s">
        <v>86</v>
      </c>
      <c r="C48" s="72"/>
      <c r="D48" s="55">
        <v>36.226000000000113</v>
      </c>
      <c r="E48" s="55">
        <f t="shared" si="3"/>
        <v>36.226000000000113</v>
      </c>
      <c r="F48" s="21"/>
    </row>
    <row r="49" spans="1:6" ht="31.5">
      <c r="A49" s="51"/>
      <c r="B49" s="71" t="s">
        <v>88</v>
      </c>
      <c r="C49" s="72"/>
      <c r="D49" s="55">
        <v>4.1899999999999977</v>
      </c>
      <c r="E49" s="55">
        <f t="shared" si="3"/>
        <v>4.1899999999999977</v>
      </c>
      <c r="F49" s="21"/>
    </row>
    <row r="50" spans="1:6" ht="31.5">
      <c r="A50" s="51"/>
      <c r="B50" s="71" t="s">
        <v>89</v>
      </c>
      <c r="C50" s="72"/>
      <c r="D50" s="55">
        <v>1020</v>
      </c>
      <c r="E50" s="55">
        <f t="shared" si="3"/>
        <v>1020</v>
      </c>
      <c r="F50" s="21"/>
    </row>
    <row r="51" spans="1:6" ht="31.5">
      <c r="A51" s="51"/>
      <c r="B51" s="71" t="s">
        <v>92</v>
      </c>
      <c r="C51" s="72"/>
      <c r="D51" s="55">
        <v>2053.6689999999999</v>
      </c>
      <c r="E51" s="55">
        <f t="shared" si="3"/>
        <v>2053.6689999999999</v>
      </c>
      <c r="F51" s="21"/>
    </row>
    <row r="52" spans="1:6" ht="31.5">
      <c r="A52" s="51"/>
      <c r="B52" s="71" t="s">
        <v>94</v>
      </c>
      <c r="C52" s="72"/>
      <c r="D52" s="55">
        <v>6.5449999999999999</v>
      </c>
      <c r="E52" s="55">
        <f t="shared" si="3"/>
        <v>6.5449999999999999</v>
      </c>
      <c r="F52" s="21"/>
    </row>
    <row r="53" spans="1:6" ht="47.25">
      <c r="A53" s="51"/>
      <c r="B53" s="71" t="s">
        <v>95</v>
      </c>
      <c r="C53" s="72"/>
      <c r="D53" s="55">
        <v>800</v>
      </c>
      <c r="E53" s="55">
        <f t="shared" si="3"/>
        <v>800</v>
      </c>
      <c r="F53" s="21"/>
    </row>
    <row r="54" spans="1:6" ht="31.5">
      <c r="A54" s="51"/>
      <c r="B54" s="71" t="s">
        <v>96</v>
      </c>
      <c r="C54" s="72">
        <v>377</v>
      </c>
      <c r="D54" s="55">
        <v>23</v>
      </c>
      <c r="E54" s="55">
        <f t="shared" si="3"/>
        <v>400</v>
      </c>
      <c r="F54" s="21"/>
    </row>
    <row r="55" spans="1:6" ht="31.5">
      <c r="A55" s="51"/>
      <c r="B55" s="71" t="s">
        <v>97</v>
      </c>
      <c r="C55" s="72"/>
      <c r="D55" s="55">
        <v>3623.3090000000002</v>
      </c>
      <c r="E55" s="55">
        <f t="shared" si="3"/>
        <v>3623.3090000000002</v>
      </c>
      <c r="F55" s="21"/>
    </row>
    <row r="56" spans="1:6" ht="31.5">
      <c r="A56" s="51"/>
      <c r="B56" s="71" t="s">
        <v>98</v>
      </c>
      <c r="C56" s="72"/>
      <c r="D56" s="55">
        <v>1500</v>
      </c>
      <c r="E56" s="55">
        <f t="shared" si="3"/>
        <v>1500</v>
      </c>
      <c r="F56" s="21"/>
    </row>
    <row r="57" spans="1:6" ht="31.5">
      <c r="A57" s="51"/>
      <c r="B57" s="71" t="s">
        <v>99</v>
      </c>
      <c r="C57" s="72"/>
      <c r="D57" s="55">
        <v>1100</v>
      </c>
      <c r="E57" s="55">
        <f t="shared" si="3"/>
        <v>1100</v>
      </c>
      <c r="F57" s="21"/>
    </row>
    <row r="58" spans="1:6" ht="31.5">
      <c r="A58" s="51"/>
      <c r="B58" s="71" t="s">
        <v>101</v>
      </c>
      <c r="C58" s="72"/>
      <c r="D58" s="55">
        <v>4148.0219999999999</v>
      </c>
      <c r="E58" s="55">
        <f t="shared" si="3"/>
        <v>4148.0219999999999</v>
      </c>
      <c r="F58" s="21"/>
    </row>
    <row r="59" spans="1:6" ht="47.25">
      <c r="A59" s="51"/>
      <c r="B59" s="71" t="s">
        <v>102</v>
      </c>
      <c r="C59" s="72"/>
      <c r="D59" s="55">
        <v>1030</v>
      </c>
      <c r="E59" s="55">
        <f t="shared" si="3"/>
        <v>1030</v>
      </c>
      <c r="F59" s="21"/>
    </row>
    <row r="60" spans="1:6" ht="31.5">
      <c r="A60" s="51"/>
      <c r="B60" s="71" t="s">
        <v>103</v>
      </c>
      <c r="C60" s="72"/>
      <c r="D60" s="55">
        <v>0.442</v>
      </c>
      <c r="E60" s="55">
        <f t="shared" si="3"/>
        <v>0.442</v>
      </c>
      <c r="F60" s="21"/>
    </row>
    <row r="61" spans="1:6" ht="47.25">
      <c r="A61" s="51"/>
      <c r="B61" s="71" t="s">
        <v>107</v>
      </c>
      <c r="C61" s="72"/>
      <c r="D61" s="55">
        <v>2406</v>
      </c>
      <c r="E61" s="55">
        <f t="shared" si="3"/>
        <v>2406</v>
      </c>
      <c r="F61" s="21"/>
    </row>
    <row r="62" spans="1:6" ht="47.25">
      <c r="A62" s="51"/>
      <c r="B62" s="71" t="s">
        <v>108</v>
      </c>
      <c r="C62" s="72">
        <v>1200</v>
      </c>
      <c r="D62" s="55">
        <v>70</v>
      </c>
      <c r="E62" s="55">
        <f t="shared" si="3"/>
        <v>1270</v>
      </c>
      <c r="F62" s="21"/>
    </row>
    <row r="63" spans="1:6" ht="19.5">
      <c r="A63" s="51"/>
      <c r="B63" s="71" t="s">
        <v>109</v>
      </c>
      <c r="C63" s="72"/>
      <c r="D63" s="55">
        <v>0.2</v>
      </c>
      <c r="E63" s="55">
        <f t="shared" si="3"/>
        <v>0.2</v>
      </c>
      <c r="F63" s="21"/>
    </row>
    <row r="64" spans="1:6" ht="19.5">
      <c r="A64" s="51" t="s">
        <v>166</v>
      </c>
      <c r="B64" s="23" t="s">
        <v>30</v>
      </c>
      <c r="C64" s="54"/>
      <c r="D64" s="54"/>
      <c r="E64" s="54"/>
      <c r="F64" s="21"/>
    </row>
    <row r="65" spans="1:6" ht="19.5">
      <c r="A65" s="51" t="s">
        <v>41</v>
      </c>
      <c r="B65" s="23" t="s">
        <v>42</v>
      </c>
      <c r="C65" s="54">
        <f>C66</f>
        <v>521</v>
      </c>
      <c r="D65" s="54">
        <f>D66</f>
        <v>445</v>
      </c>
      <c r="E65" s="54">
        <f>C65+D65</f>
        <v>966</v>
      </c>
      <c r="F65" s="21"/>
    </row>
    <row r="66" spans="1:6" s="29" customFormat="1">
      <c r="A66" s="26"/>
      <c r="B66" s="14" t="s">
        <v>164</v>
      </c>
      <c r="C66" s="55">
        <v>521</v>
      </c>
      <c r="D66" s="55">
        <v>445</v>
      </c>
      <c r="E66" s="55">
        <f>C66+D66</f>
        <v>966</v>
      </c>
      <c r="F66" s="28"/>
    </row>
    <row r="67" spans="1:6" ht="19.5">
      <c r="A67" s="51" t="s">
        <v>167</v>
      </c>
      <c r="B67" s="23" t="s">
        <v>31</v>
      </c>
      <c r="C67" s="54"/>
      <c r="D67" s="54"/>
      <c r="E67" s="54"/>
      <c r="F67" s="21"/>
    </row>
    <row r="68" spans="1:6" ht="19.5">
      <c r="A68" s="51" t="s">
        <v>41</v>
      </c>
      <c r="B68" s="23" t="s">
        <v>42</v>
      </c>
      <c r="C68" s="54">
        <f>C69</f>
        <v>2515</v>
      </c>
      <c r="D68" s="54">
        <f>SUM(D69:D69)</f>
        <v>597</v>
      </c>
      <c r="E68" s="54">
        <f>C68+D68</f>
        <v>3112</v>
      </c>
      <c r="F68" s="21"/>
    </row>
    <row r="69" spans="1:6" s="29" customFormat="1">
      <c r="A69" s="26"/>
      <c r="B69" s="31" t="s">
        <v>143</v>
      </c>
      <c r="C69" s="55">
        <v>2515</v>
      </c>
      <c r="D69" s="55">
        <v>597</v>
      </c>
      <c r="E69" s="55">
        <f>C69+D69</f>
        <v>3112</v>
      </c>
      <c r="F69" s="28"/>
    </row>
    <row r="70" spans="1:6" s="29" customFormat="1">
      <c r="A70" s="51" t="s">
        <v>168</v>
      </c>
      <c r="B70" s="23" t="s">
        <v>29</v>
      </c>
      <c r="C70" s="55"/>
      <c r="D70" s="55"/>
      <c r="E70" s="55"/>
      <c r="F70" s="28"/>
    </row>
    <row r="71" spans="1:6" s="29" customFormat="1">
      <c r="A71" s="51" t="s">
        <v>41</v>
      </c>
      <c r="B71" s="23" t="s">
        <v>42</v>
      </c>
      <c r="C71" s="55"/>
      <c r="D71" s="54">
        <f>D72</f>
        <v>1057</v>
      </c>
      <c r="E71" s="54">
        <f>C71+D71</f>
        <v>1057</v>
      </c>
      <c r="F71" s="28"/>
    </row>
    <row r="72" spans="1:6" s="29" customFormat="1">
      <c r="A72" s="26"/>
      <c r="B72" s="31" t="s">
        <v>309</v>
      </c>
      <c r="C72" s="55">
        <v>0</v>
      </c>
      <c r="D72" s="55">
        <v>1057</v>
      </c>
      <c r="E72" s="55">
        <f t="shared" ref="E72" si="4">C72+D72</f>
        <v>1057</v>
      </c>
      <c r="F72" s="28"/>
    </row>
    <row r="73" spans="1:6" ht="131.25">
      <c r="A73" s="68" t="s">
        <v>10</v>
      </c>
      <c r="B73" s="23" t="s">
        <v>20</v>
      </c>
      <c r="C73" s="43">
        <f>C74</f>
        <v>0</v>
      </c>
      <c r="D73" s="43">
        <f t="shared" ref="D73:E73" si="5">D74</f>
        <v>17028</v>
      </c>
      <c r="E73" s="43">
        <f t="shared" si="5"/>
        <v>17028</v>
      </c>
      <c r="F73" s="43"/>
    </row>
    <row r="74" spans="1:6" ht="131.25">
      <c r="A74" s="68">
        <v>1</v>
      </c>
      <c r="B74" s="23" t="s">
        <v>21</v>
      </c>
      <c r="C74" s="43">
        <f>C75+C81+C88+C91+C96</f>
        <v>0</v>
      </c>
      <c r="D74" s="43">
        <f>SUM(D75:D97)/2</f>
        <v>17028</v>
      </c>
      <c r="E74" s="43">
        <f>C74+D74</f>
        <v>17028</v>
      </c>
      <c r="F74" s="43"/>
    </row>
    <row r="75" spans="1:6">
      <c r="A75" s="43" t="s">
        <v>286</v>
      </c>
      <c r="B75" s="43" t="s">
        <v>27</v>
      </c>
      <c r="C75" s="43">
        <v>0</v>
      </c>
      <c r="D75" s="43"/>
      <c r="E75" s="43">
        <f>C75+D75</f>
        <v>0</v>
      </c>
      <c r="F75" s="43"/>
    </row>
    <row r="76" spans="1:6">
      <c r="A76" s="51" t="s">
        <v>41</v>
      </c>
      <c r="B76" s="23" t="s">
        <v>42</v>
      </c>
      <c r="C76" s="43"/>
      <c r="D76" s="43">
        <f>SUM(D77:D80)</f>
        <v>2545</v>
      </c>
      <c r="E76" s="43">
        <f t="shared" ref="E76:E97" si="6">C76+D76</f>
        <v>2545</v>
      </c>
      <c r="F76" s="43"/>
    </row>
    <row r="77" spans="1:6">
      <c r="A77" s="43"/>
      <c r="B77" s="47" t="s">
        <v>275</v>
      </c>
      <c r="C77" s="43"/>
      <c r="D77" s="47">
        <v>636.25</v>
      </c>
      <c r="E77" s="47">
        <f t="shared" si="6"/>
        <v>636.25</v>
      </c>
      <c r="F77" s="43"/>
    </row>
    <row r="78" spans="1:6">
      <c r="A78" s="43"/>
      <c r="B78" s="31" t="s">
        <v>278</v>
      </c>
      <c r="C78" s="43"/>
      <c r="D78" s="47">
        <v>636.25</v>
      </c>
      <c r="E78" s="47">
        <f t="shared" si="6"/>
        <v>636.25</v>
      </c>
      <c r="F78" s="43"/>
    </row>
    <row r="79" spans="1:6">
      <c r="A79" s="43"/>
      <c r="B79" s="31" t="s">
        <v>267</v>
      </c>
      <c r="C79" s="43"/>
      <c r="D79" s="47">
        <v>636.25</v>
      </c>
      <c r="E79" s="47">
        <f t="shared" si="6"/>
        <v>636.25</v>
      </c>
      <c r="F79" s="43"/>
    </row>
    <row r="80" spans="1:6">
      <c r="A80" s="43"/>
      <c r="B80" s="31" t="s">
        <v>268</v>
      </c>
      <c r="C80" s="43"/>
      <c r="D80" s="47">
        <v>636.25</v>
      </c>
      <c r="E80" s="47">
        <f t="shared" si="6"/>
        <v>636.25</v>
      </c>
      <c r="F80" s="43"/>
    </row>
    <row r="81" spans="1:6">
      <c r="A81" s="43" t="s">
        <v>285</v>
      </c>
      <c r="B81" s="43" t="s">
        <v>28</v>
      </c>
      <c r="C81" s="43">
        <v>0</v>
      </c>
      <c r="D81" s="43"/>
      <c r="E81" s="43"/>
      <c r="F81" s="43"/>
    </row>
    <row r="82" spans="1:6">
      <c r="A82" s="51" t="s">
        <v>41</v>
      </c>
      <c r="B82" s="23" t="s">
        <v>42</v>
      </c>
      <c r="C82" s="47"/>
      <c r="D82" s="43">
        <f>SUM(D83:D87)</f>
        <v>2018</v>
      </c>
      <c r="E82" s="43">
        <f t="shared" si="6"/>
        <v>2018</v>
      </c>
      <c r="F82" s="47"/>
    </row>
    <row r="83" spans="1:6">
      <c r="A83" s="47"/>
      <c r="B83" s="47" t="s">
        <v>303</v>
      </c>
      <c r="C83" s="47"/>
      <c r="D83" s="47">
        <v>403</v>
      </c>
      <c r="E83" s="47">
        <f t="shared" si="6"/>
        <v>403</v>
      </c>
      <c r="F83" s="47"/>
    </row>
    <row r="84" spans="1:6">
      <c r="A84" s="47"/>
      <c r="B84" s="47" t="s">
        <v>304</v>
      </c>
      <c r="C84" s="47"/>
      <c r="D84" s="47">
        <v>403</v>
      </c>
      <c r="E84" s="47">
        <f t="shared" si="6"/>
        <v>403</v>
      </c>
      <c r="F84" s="47"/>
    </row>
    <row r="85" spans="1:6">
      <c r="A85" s="47"/>
      <c r="B85" s="47" t="s">
        <v>305</v>
      </c>
      <c r="C85" s="47"/>
      <c r="D85" s="47">
        <v>403</v>
      </c>
      <c r="E85" s="47">
        <f t="shared" si="6"/>
        <v>403</v>
      </c>
      <c r="F85" s="47"/>
    </row>
    <row r="86" spans="1:6">
      <c r="A86" s="47"/>
      <c r="B86" s="47" t="s">
        <v>306</v>
      </c>
      <c r="C86" s="47"/>
      <c r="D86" s="47">
        <v>403</v>
      </c>
      <c r="E86" s="47">
        <f t="shared" si="6"/>
        <v>403</v>
      </c>
      <c r="F86" s="47"/>
    </row>
    <row r="87" spans="1:6">
      <c r="A87" s="47"/>
      <c r="B87" s="47" t="s">
        <v>307</v>
      </c>
      <c r="C87" s="47"/>
      <c r="D87" s="47">
        <v>406</v>
      </c>
      <c r="E87" s="47">
        <f t="shared" si="6"/>
        <v>406</v>
      </c>
      <c r="F87" s="47"/>
    </row>
    <row r="88" spans="1:6">
      <c r="A88" s="43" t="s">
        <v>166</v>
      </c>
      <c r="B88" s="43" t="s">
        <v>30</v>
      </c>
      <c r="C88" s="43">
        <v>0</v>
      </c>
      <c r="D88" s="43"/>
      <c r="E88" s="43"/>
      <c r="F88" s="43"/>
    </row>
    <row r="89" spans="1:6">
      <c r="A89" s="51" t="s">
        <v>41</v>
      </c>
      <c r="B89" s="23" t="s">
        <v>42</v>
      </c>
      <c r="C89" s="43"/>
      <c r="D89" s="43">
        <f t="shared" ref="D89" si="7">D90</f>
        <v>170</v>
      </c>
      <c r="E89" s="43">
        <f t="shared" si="6"/>
        <v>170</v>
      </c>
      <c r="F89" s="43"/>
    </row>
    <row r="90" spans="1:6">
      <c r="A90" s="47"/>
      <c r="B90" s="47" t="s">
        <v>164</v>
      </c>
      <c r="C90" s="47"/>
      <c r="D90" s="47">
        <v>170</v>
      </c>
      <c r="E90" s="47">
        <f t="shared" si="6"/>
        <v>170</v>
      </c>
      <c r="F90" s="47"/>
    </row>
    <row r="91" spans="1:6">
      <c r="A91" s="43" t="s">
        <v>167</v>
      </c>
      <c r="B91" s="43" t="s">
        <v>31</v>
      </c>
      <c r="C91" s="43">
        <v>0</v>
      </c>
      <c r="D91" s="43"/>
      <c r="E91" s="43"/>
      <c r="F91" s="43"/>
    </row>
    <row r="92" spans="1:6">
      <c r="A92" s="51" t="s">
        <v>41</v>
      </c>
      <c r="B92" s="23" t="s">
        <v>42</v>
      </c>
      <c r="C92" s="43"/>
      <c r="D92" s="43">
        <f t="shared" ref="D92" si="8">SUM(D93:D95)</f>
        <v>509</v>
      </c>
      <c r="E92" s="43">
        <f t="shared" si="6"/>
        <v>509</v>
      </c>
      <c r="F92" s="43"/>
    </row>
    <row r="93" spans="1:6">
      <c r="A93" s="47"/>
      <c r="B93" s="47" t="s">
        <v>142</v>
      </c>
      <c r="C93" s="47"/>
      <c r="D93" s="47">
        <v>170</v>
      </c>
      <c r="E93" s="47">
        <f t="shared" si="6"/>
        <v>170</v>
      </c>
      <c r="F93" s="47"/>
    </row>
    <row r="94" spans="1:6">
      <c r="A94" s="47"/>
      <c r="B94" s="47" t="s">
        <v>259</v>
      </c>
      <c r="C94" s="47"/>
      <c r="D94" s="47">
        <v>169</v>
      </c>
      <c r="E94" s="47">
        <f t="shared" si="6"/>
        <v>169</v>
      </c>
      <c r="F94" s="47"/>
    </row>
    <row r="95" spans="1:6">
      <c r="A95" s="47"/>
      <c r="B95" s="47" t="s">
        <v>258</v>
      </c>
      <c r="C95" s="47"/>
      <c r="D95" s="47">
        <v>170</v>
      </c>
      <c r="E95" s="47">
        <f t="shared" si="6"/>
        <v>170</v>
      </c>
      <c r="F95" s="47"/>
    </row>
    <row r="96" spans="1:6" ht="37.5">
      <c r="A96" s="43" t="s">
        <v>168</v>
      </c>
      <c r="B96" s="18" t="s">
        <v>32</v>
      </c>
      <c r="C96" s="43">
        <v>0</v>
      </c>
      <c r="D96" s="43">
        <f>D97</f>
        <v>11786</v>
      </c>
      <c r="E96" s="43">
        <f t="shared" si="6"/>
        <v>11786</v>
      </c>
      <c r="F96" s="43"/>
    </row>
    <row r="97" spans="1:6" ht="63">
      <c r="A97" s="43"/>
      <c r="B97" s="10" t="s">
        <v>308</v>
      </c>
      <c r="C97" s="43"/>
      <c r="D97" s="47">
        <v>11786</v>
      </c>
      <c r="E97" s="47">
        <f t="shared" si="6"/>
        <v>11786</v>
      </c>
      <c r="F97" s="43"/>
    </row>
  </sheetData>
  <mergeCells count="10">
    <mergeCell ref="A1:F1"/>
    <mergeCell ref="A2:F2"/>
    <mergeCell ref="A3:F3"/>
    <mergeCell ref="A4:F4"/>
    <mergeCell ref="A6:A7"/>
    <mergeCell ref="B6:B7"/>
    <mergeCell ref="C6:C7"/>
    <mergeCell ref="D6:D7"/>
    <mergeCell ref="E6:E7"/>
    <mergeCell ref="F6:F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I351"/>
  <sheetViews>
    <sheetView topLeftCell="A333" zoomScale="66" zoomScaleNormal="66" workbookViewId="0">
      <selection activeCell="B344" sqref="B344:B348"/>
    </sheetView>
  </sheetViews>
  <sheetFormatPr defaultRowHeight="18.75"/>
  <cols>
    <col min="1" max="1" width="9" style="22"/>
    <col min="2" max="2" width="38.5" style="22" customWidth="1"/>
    <col min="3" max="3" width="26.5" style="22" customWidth="1"/>
    <col min="4" max="4" width="16.25" style="22" customWidth="1"/>
    <col min="5" max="5" width="16" style="22" customWidth="1"/>
    <col min="6" max="6" width="16.75" style="22" customWidth="1"/>
    <col min="7" max="7" width="15.625" style="22" customWidth="1"/>
    <col min="8" max="8" width="12.375" style="22" bestFit="1" customWidth="1"/>
    <col min="9" max="9" width="11.625" style="22" customWidth="1"/>
    <col min="10" max="16384" width="9" style="22"/>
  </cols>
  <sheetData>
    <row r="1" spans="1:8">
      <c r="A1" s="86" t="s">
        <v>38</v>
      </c>
      <c r="B1" s="86"/>
      <c r="C1" s="86"/>
      <c r="D1" s="86"/>
      <c r="E1" s="86"/>
      <c r="F1" s="86"/>
      <c r="G1" s="86"/>
    </row>
    <row r="2" spans="1:8">
      <c r="A2" s="86" t="s">
        <v>36</v>
      </c>
      <c r="B2" s="86"/>
      <c r="C2" s="86"/>
      <c r="D2" s="86"/>
      <c r="E2" s="86"/>
      <c r="F2" s="86"/>
      <c r="G2" s="86"/>
    </row>
    <row r="3" spans="1:8" ht="35.25" customHeight="1">
      <c r="A3" s="86" t="s">
        <v>45</v>
      </c>
      <c r="B3" s="86"/>
      <c r="C3" s="86"/>
      <c r="D3" s="86"/>
      <c r="E3" s="86"/>
      <c r="F3" s="86"/>
      <c r="G3" s="86"/>
    </row>
    <row r="4" spans="1:8" ht="15.75" customHeight="1">
      <c r="A4" s="103" t="s">
        <v>46</v>
      </c>
      <c r="B4" s="103"/>
      <c r="C4" s="103"/>
      <c r="D4" s="103"/>
      <c r="E4" s="103"/>
      <c r="F4" s="103"/>
      <c r="G4" s="103"/>
    </row>
    <row r="5" spans="1:8">
      <c r="C5" s="34"/>
    </row>
    <row r="6" spans="1:8" ht="78.75" customHeight="1">
      <c r="A6" s="95" t="s">
        <v>3</v>
      </c>
      <c r="B6" s="95" t="s">
        <v>22</v>
      </c>
      <c r="C6" s="95" t="s">
        <v>47</v>
      </c>
      <c r="D6" s="99" t="s">
        <v>23</v>
      </c>
      <c r="E6" s="101"/>
      <c r="F6" s="95" t="s">
        <v>26</v>
      </c>
      <c r="G6" s="97" t="s">
        <v>4</v>
      </c>
    </row>
    <row r="7" spans="1:8" ht="88.5" customHeight="1">
      <c r="A7" s="96"/>
      <c r="B7" s="96"/>
      <c r="C7" s="96"/>
      <c r="D7" s="51" t="s">
        <v>24</v>
      </c>
      <c r="E7" s="51" t="s">
        <v>25</v>
      </c>
      <c r="F7" s="96"/>
      <c r="G7" s="97"/>
    </row>
    <row r="8" spans="1:8" ht="19.5">
      <c r="A8" s="33">
        <v>1</v>
      </c>
      <c r="B8" s="33">
        <v>2</v>
      </c>
      <c r="C8" s="33">
        <v>3</v>
      </c>
      <c r="D8" s="33">
        <v>4</v>
      </c>
      <c r="E8" s="33">
        <v>5</v>
      </c>
      <c r="F8" s="33">
        <v>6</v>
      </c>
      <c r="G8" s="33">
        <v>7</v>
      </c>
    </row>
    <row r="9" spans="1:8">
      <c r="A9" s="51"/>
      <c r="B9" s="51" t="s">
        <v>5</v>
      </c>
      <c r="C9" s="20">
        <f>C10+C97+C115+C231+C277+C331</f>
        <v>740078</v>
      </c>
      <c r="D9" s="20">
        <f>D10+D97+D115+D231+D277+D331</f>
        <v>724832</v>
      </c>
      <c r="E9" s="20">
        <f t="shared" ref="E9" si="0">E10+E97+E115+E231+E277+E331</f>
        <v>-724832</v>
      </c>
      <c r="F9" s="20">
        <f>C9+D9+E9</f>
        <v>740078</v>
      </c>
      <c r="G9" s="51"/>
      <c r="H9" s="34"/>
    </row>
    <row r="10" spans="1:8" ht="56.25">
      <c r="A10" s="51" t="s">
        <v>6</v>
      </c>
      <c r="B10" s="23" t="s">
        <v>7</v>
      </c>
      <c r="C10" s="20">
        <f>C11+C56+C78+C81+C86</f>
        <v>167711</v>
      </c>
      <c r="D10" s="20">
        <f>D12+D32+D57+D58+D71+D79+D82+D84+D87+D92</f>
        <v>164671</v>
      </c>
      <c r="E10" s="20">
        <f>E11+E56+E78+E81+E86</f>
        <v>-164671</v>
      </c>
      <c r="F10" s="20">
        <f>C10+D10+E10</f>
        <v>167711</v>
      </c>
      <c r="G10" s="23"/>
    </row>
    <row r="11" spans="1:8">
      <c r="A11" s="51">
        <v>1</v>
      </c>
      <c r="B11" s="23" t="s">
        <v>27</v>
      </c>
      <c r="C11" s="20">
        <v>88490</v>
      </c>
      <c r="D11" s="20"/>
      <c r="E11" s="20">
        <f>-C11</f>
        <v>-88490</v>
      </c>
      <c r="F11" s="20">
        <f>C11+D11+E11</f>
        <v>0</v>
      </c>
      <c r="G11" s="23"/>
    </row>
    <row r="12" spans="1:8">
      <c r="A12" s="51" t="s">
        <v>41</v>
      </c>
      <c r="B12" s="23" t="s">
        <v>42</v>
      </c>
      <c r="C12" s="20"/>
      <c r="D12" s="20">
        <f>SUM(D13:D31)</f>
        <v>49675</v>
      </c>
      <c r="E12" s="20"/>
      <c r="F12" s="20">
        <f t="shared" ref="F12:F75" si="1">C12+D12+E12</f>
        <v>49675</v>
      </c>
      <c r="G12" s="23"/>
    </row>
    <row r="13" spans="1:8" s="29" customFormat="1">
      <c r="A13" s="26"/>
      <c r="B13" s="17" t="s">
        <v>174</v>
      </c>
      <c r="C13" s="36"/>
      <c r="D13" s="37">
        <v>4840</v>
      </c>
      <c r="E13" s="27"/>
      <c r="F13" s="27">
        <f t="shared" si="1"/>
        <v>4840</v>
      </c>
      <c r="G13" s="31"/>
    </row>
    <row r="14" spans="1:8" s="29" customFormat="1">
      <c r="A14" s="26"/>
      <c r="B14" s="31" t="s">
        <v>175</v>
      </c>
      <c r="C14" s="36"/>
      <c r="D14" s="27">
        <v>1920</v>
      </c>
      <c r="E14" s="27"/>
      <c r="F14" s="27">
        <f t="shared" si="1"/>
        <v>1920</v>
      </c>
      <c r="G14" s="31"/>
    </row>
    <row r="15" spans="1:8" s="29" customFormat="1">
      <c r="A15" s="26"/>
      <c r="B15" s="31" t="s">
        <v>176</v>
      </c>
      <c r="C15" s="36"/>
      <c r="D15" s="27">
        <v>1040</v>
      </c>
      <c r="E15" s="27"/>
      <c r="F15" s="27">
        <f t="shared" si="1"/>
        <v>1040</v>
      </c>
      <c r="G15" s="31"/>
    </row>
    <row r="16" spans="1:8" s="29" customFormat="1">
      <c r="A16" s="26"/>
      <c r="B16" s="31" t="s">
        <v>177</v>
      </c>
      <c r="C16" s="36"/>
      <c r="D16" s="27">
        <v>680</v>
      </c>
      <c r="E16" s="27"/>
      <c r="F16" s="27">
        <f t="shared" si="1"/>
        <v>680</v>
      </c>
      <c r="G16" s="31"/>
    </row>
    <row r="17" spans="1:7" s="29" customFormat="1">
      <c r="A17" s="26"/>
      <c r="B17" s="31" t="s">
        <v>178</v>
      </c>
      <c r="C17" s="36"/>
      <c r="D17" s="27">
        <v>4842.5</v>
      </c>
      <c r="E17" s="27"/>
      <c r="F17" s="27">
        <f t="shared" si="1"/>
        <v>4842.5</v>
      </c>
      <c r="G17" s="31"/>
    </row>
    <row r="18" spans="1:7" s="29" customFormat="1">
      <c r="A18" s="26"/>
      <c r="B18" s="31" t="s">
        <v>179</v>
      </c>
      <c r="C18" s="36"/>
      <c r="D18" s="27">
        <v>2200</v>
      </c>
      <c r="E18" s="27"/>
      <c r="F18" s="27">
        <f t="shared" si="1"/>
        <v>2200</v>
      </c>
      <c r="G18" s="31"/>
    </row>
    <row r="19" spans="1:7" s="29" customFormat="1">
      <c r="A19" s="26"/>
      <c r="B19" s="31" t="s">
        <v>180</v>
      </c>
      <c r="C19" s="36"/>
      <c r="D19" s="27">
        <v>4440</v>
      </c>
      <c r="E19" s="27"/>
      <c r="F19" s="27">
        <f t="shared" si="1"/>
        <v>4440</v>
      </c>
      <c r="G19" s="31"/>
    </row>
    <row r="20" spans="1:7" s="29" customFormat="1">
      <c r="A20" s="26"/>
      <c r="B20" s="31" t="s">
        <v>181</v>
      </c>
      <c r="C20" s="36"/>
      <c r="D20" s="27">
        <v>1520</v>
      </c>
      <c r="E20" s="27"/>
      <c r="F20" s="27">
        <f t="shared" si="1"/>
        <v>1520</v>
      </c>
      <c r="G20" s="31"/>
    </row>
    <row r="21" spans="1:7" s="29" customFormat="1">
      <c r="A21" s="26"/>
      <c r="B21" s="31" t="s">
        <v>182</v>
      </c>
      <c r="C21" s="36"/>
      <c r="D21" s="27">
        <v>3920</v>
      </c>
      <c r="E21" s="27"/>
      <c r="F21" s="27">
        <f t="shared" si="1"/>
        <v>3920</v>
      </c>
      <c r="G21" s="31"/>
    </row>
    <row r="22" spans="1:7" s="29" customFormat="1">
      <c r="A22" s="26"/>
      <c r="B22" s="31" t="s">
        <v>183</v>
      </c>
      <c r="C22" s="36"/>
      <c r="D22" s="27">
        <v>1400</v>
      </c>
      <c r="E22" s="27"/>
      <c r="F22" s="27">
        <f t="shared" si="1"/>
        <v>1400</v>
      </c>
      <c r="G22" s="31"/>
    </row>
    <row r="23" spans="1:7" s="29" customFormat="1">
      <c r="A23" s="26"/>
      <c r="B23" s="31" t="s">
        <v>184</v>
      </c>
      <c r="C23" s="36"/>
      <c r="D23" s="27">
        <v>960</v>
      </c>
      <c r="E23" s="27"/>
      <c r="F23" s="27">
        <f t="shared" si="1"/>
        <v>960</v>
      </c>
      <c r="G23" s="31"/>
    </row>
    <row r="24" spans="1:7" s="29" customFormat="1">
      <c r="A24" s="26"/>
      <c r="B24" s="31" t="s">
        <v>185</v>
      </c>
      <c r="C24" s="36"/>
      <c r="D24" s="27">
        <v>1040</v>
      </c>
      <c r="E24" s="27"/>
      <c r="F24" s="27">
        <f t="shared" si="1"/>
        <v>1040</v>
      </c>
      <c r="G24" s="31"/>
    </row>
    <row r="25" spans="1:7" s="29" customFormat="1">
      <c r="A25" s="26"/>
      <c r="B25" s="31" t="s">
        <v>186</v>
      </c>
      <c r="C25" s="36"/>
      <c r="D25" s="27">
        <v>8440</v>
      </c>
      <c r="E25" s="27"/>
      <c r="F25" s="27">
        <f t="shared" si="1"/>
        <v>8440</v>
      </c>
      <c r="G25" s="31"/>
    </row>
    <row r="26" spans="1:7" s="29" customFormat="1">
      <c r="A26" s="26"/>
      <c r="B26" s="31" t="s">
        <v>187</v>
      </c>
      <c r="C26" s="36"/>
      <c r="D26" s="27">
        <v>5240</v>
      </c>
      <c r="E26" s="27"/>
      <c r="F26" s="27">
        <f t="shared" si="1"/>
        <v>5240</v>
      </c>
      <c r="G26" s="31"/>
    </row>
    <row r="27" spans="1:7" s="29" customFormat="1">
      <c r="A27" s="26"/>
      <c r="B27" s="31" t="s">
        <v>188</v>
      </c>
      <c r="C27" s="36"/>
      <c r="D27" s="27">
        <v>3472.5</v>
      </c>
      <c r="E27" s="27"/>
      <c r="F27" s="27">
        <f t="shared" si="1"/>
        <v>3472.5</v>
      </c>
      <c r="G27" s="31"/>
    </row>
    <row r="28" spans="1:7" s="29" customFormat="1">
      <c r="A28" s="26"/>
      <c r="B28" s="31" t="s">
        <v>189</v>
      </c>
      <c r="C28" s="36"/>
      <c r="D28" s="27">
        <v>680</v>
      </c>
      <c r="E28" s="27"/>
      <c r="F28" s="27">
        <f t="shared" si="1"/>
        <v>680</v>
      </c>
      <c r="G28" s="31"/>
    </row>
    <row r="29" spans="1:7" s="29" customFormat="1">
      <c r="A29" s="26"/>
      <c r="B29" s="31" t="s">
        <v>190</v>
      </c>
      <c r="C29" s="36"/>
      <c r="D29" s="27">
        <v>440</v>
      </c>
      <c r="E29" s="27"/>
      <c r="F29" s="27">
        <f t="shared" si="1"/>
        <v>440</v>
      </c>
      <c r="G29" s="31"/>
    </row>
    <row r="30" spans="1:7" s="29" customFormat="1">
      <c r="A30" s="26"/>
      <c r="B30" s="31" t="s">
        <v>191</v>
      </c>
      <c r="C30" s="36"/>
      <c r="D30" s="27">
        <v>680</v>
      </c>
      <c r="E30" s="27"/>
      <c r="F30" s="27">
        <f t="shared" si="1"/>
        <v>680</v>
      </c>
      <c r="G30" s="31"/>
    </row>
    <row r="31" spans="1:7" s="29" customFormat="1">
      <c r="A31" s="26"/>
      <c r="B31" s="31" t="s">
        <v>192</v>
      </c>
      <c r="C31" s="36"/>
      <c r="D31" s="27">
        <v>1920</v>
      </c>
      <c r="E31" s="27"/>
      <c r="F31" s="27">
        <f t="shared" si="1"/>
        <v>1920</v>
      </c>
      <c r="G31" s="31"/>
    </row>
    <row r="32" spans="1:7">
      <c r="A32" s="51"/>
      <c r="B32" s="23" t="s">
        <v>284</v>
      </c>
      <c r="C32" s="20"/>
      <c r="D32" s="20">
        <f>SUM(D33:D55)</f>
        <v>38815</v>
      </c>
      <c r="E32" s="20"/>
      <c r="F32" s="20">
        <f t="shared" si="1"/>
        <v>38815</v>
      </c>
      <c r="G32" s="23"/>
    </row>
    <row r="33" spans="1:7" s="29" customFormat="1" ht="37.5">
      <c r="A33" s="26"/>
      <c r="B33" s="31" t="s">
        <v>193</v>
      </c>
      <c r="C33" s="27"/>
      <c r="D33" s="27">
        <v>2693.1459999999997</v>
      </c>
      <c r="E33" s="27"/>
      <c r="F33" s="27">
        <f t="shared" si="1"/>
        <v>2693.1459999999997</v>
      </c>
      <c r="G33" s="31"/>
    </row>
    <row r="34" spans="1:7" s="29" customFormat="1" ht="37.5">
      <c r="A34" s="26"/>
      <c r="B34" s="31" t="s">
        <v>194</v>
      </c>
      <c r="C34" s="27"/>
      <c r="D34" s="27">
        <v>2117.4059999999999</v>
      </c>
      <c r="E34" s="27"/>
      <c r="F34" s="27">
        <f t="shared" si="1"/>
        <v>2117.4059999999999</v>
      </c>
      <c r="G34" s="31"/>
    </row>
    <row r="35" spans="1:7" s="29" customFormat="1" ht="37.5">
      <c r="A35" s="26"/>
      <c r="B35" s="31" t="s">
        <v>195</v>
      </c>
      <c r="C35" s="27"/>
      <c r="D35" s="27">
        <v>1678.29</v>
      </c>
      <c r="E35" s="27"/>
      <c r="F35" s="27">
        <f t="shared" si="1"/>
        <v>1678.29</v>
      </c>
      <c r="G35" s="31"/>
    </row>
    <row r="36" spans="1:7" s="29" customFormat="1" ht="37.5">
      <c r="A36" s="26"/>
      <c r="B36" s="31" t="s">
        <v>196</v>
      </c>
      <c r="C36" s="27"/>
      <c r="D36" s="27">
        <v>1961.836</v>
      </c>
      <c r="E36" s="27"/>
      <c r="F36" s="27">
        <f t="shared" si="1"/>
        <v>1961.836</v>
      </c>
      <c r="G36" s="31"/>
    </row>
    <row r="37" spans="1:7" s="29" customFormat="1" ht="37.5">
      <c r="A37" s="26"/>
      <c r="B37" s="31" t="s">
        <v>197</v>
      </c>
      <c r="C37" s="27"/>
      <c r="D37" s="27">
        <v>1625.0440000000001</v>
      </c>
      <c r="E37" s="27"/>
      <c r="F37" s="27">
        <f t="shared" si="1"/>
        <v>1625.0440000000001</v>
      </c>
      <c r="G37" s="31"/>
    </row>
    <row r="38" spans="1:7" s="29" customFormat="1" ht="37.5">
      <c r="A38" s="26"/>
      <c r="B38" s="31" t="s">
        <v>198</v>
      </c>
      <c r="C38" s="27"/>
      <c r="D38" s="27">
        <v>1621.6499999999999</v>
      </c>
      <c r="E38" s="27"/>
      <c r="F38" s="27">
        <f t="shared" si="1"/>
        <v>1621.6499999999999</v>
      </c>
      <c r="G38" s="31"/>
    </row>
    <row r="39" spans="1:7" s="29" customFormat="1" ht="37.5">
      <c r="A39" s="26"/>
      <c r="B39" s="31" t="s">
        <v>199</v>
      </c>
      <c r="C39" s="27"/>
      <c r="D39" s="27">
        <v>1439.6</v>
      </c>
      <c r="E39" s="27"/>
      <c r="F39" s="27">
        <f t="shared" si="1"/>
        <v>1439.6</v>
      </c>
      <c r="G39" s="31"/>
    </row>
    <row r="40" spans="1:7" s="29" customFormat="1" ht="37.5">
      <c r="A40" s="26"/>
      <c r="B40" s="31" t="s">
        <v>200</v>
      </c>
      <c r="C40" s="27"/>
      <c r="D40" s="27">
        <v>3012.5</v>
      </c>
      <c r="E40" s="27"/>
      <c r="F40" s="27">
        <f t="shared" si="1"/>
        <v>3012.5</v>
      </c>
      <c r="G40" s="31"/>
    </row>
    <row r="41" spans="1:7" s="29" customFormat="1">
      <c r="A41" s="26"/>
      <c r="B41" s="31" t="s">
        <v>201</v>
      </c>
      <c r="C41" s="27"/>
      <c r="D41" s="27">
        <v>1845</v>
      </c>
      <c r="E41" s="27"/>
      <c r="F41" s="27">
        <f t="shared" si="1"/>
        <v>1845</v>
      </c>
      <c r="G41" s="31"/>
    </row>
    <row r="42" spans="1:7" s="29" customFormat="1" ht="37.5">
      <c r="A42" s="26"/>
      <c r="B42" s="31" t="s">
        <v>202</v>
      </c>
      <c r="C42" s="27"/>
      <c r="D42" s="27">
        <v>1007.441</v>
      </c>
      <c r="E42" s="27"/>
      <c r="F42" s="27">
        <f t="shared" si="1"/>
        <v>1007.441</v>
      </c>
      <c r="G42" s="31"/>
    </row>
    <row r="43" spans="1:7" s="29" customFormat="1" ht="37.5">
      <c r="A43" s="26"/>
      <c r="B43" s="31" t="s">
        <v>203</v>
      </c>
      <c r="C43" s="27"/>
      <c r="D43" s="27">
        <v>2102.5</v>
      </c>
      <c r="E43" s="27"/>
      <c r="F43" s="27">
        <f t="shared" si="1"/>
        <v>2102.5</v>
      </c>
      <c r="G43" s="31"/>
    </row>
    <row r="44" spans="1:7" s="29" customFormat="1" ht="37.5">
      <c r="A44" s="26"/>
      <c r="B44" s="31" t="s">
        <v>204</v>
      </c>
      <c r="C44" s="27"/>
      <c r="D44" s="27">
        <v>952.46500000000003</v>
      </c>
      <c r="E44" s="27"/>
      <c r="F44" s="27">
        <f t="shared" si="1"/>
        <v>952.46500000000003</v>
      </c>
      <c r="G44" s="31"/>
    </row>
    <row r="45" spans="1:7" s="29" customFormat="1" ht="37.5">
      <c r="A45" s="26"/>
      <c r="B45" s="31" t="s">
        <v>205</v>
      </c>
      <c r="C45" s="27"/>
      <c r="D45" s="27">
        <v>1166.8340000000001</v>
      </c>
      <c r="E45" s="27"/>
      <c r="F45" s="27">
        <f t="shared" si="1"/>
        <v>1166.8340000000001</v>
      </c>
      <c r="G45" s="31"/>
    </row>
    <row r="46" spans="1:7" s="29" customFormat="1" ht="37.5">
      <c r="A46" s="26"/>
      <c r="B46" s="31" t="s">
        <v>206</v>
      </c>
      <c r="C46" s="27"/>
      <c r="D46" s="27">
        <v>1742.5</v>
      </c>
      <c r="E46" s="27"/>
      <c r="F46" s="27">
        <f t="shared" si="1"/>
        <v>1742.5</v>
      </c>
      <c r="G46" s="31"/>
    </row>
    <row r="47" spans="1:7" s="29" customFormat="1" ht="37.5">
      <c r="A47" s="26"/>
      <c r="B47" s="31" t="s">
        <v>207</v>
      </c>
      <c r="C47" s="27"/>
      <c r="D47" s="27">
        <v>473.26000000000005</v>
      </c>
      <c r="E47" s="27"/>
      <c r="F47" s="27">
        <f t="shared" si="1"/>
        <v>473.26000000000005</v>
      </c>
      <c r="G47" s="31"/>
    </row>
    <row r="48" spans="1:7" s="29" customFormat="1" ht="37.5">
      <c r="A48" s="26"/>
      <c r="B48" s="31" t="s">
        <v>208</v>
      </c>
      <c r="C48" s="27"/>
      <c r="D48" s="27">
        <v>1787.779</v>
      </c>
      <c r="E48" s="27"/>
      <c r="F48" s="27">
        <f t="shared" si="1"/>
        <v>1787.779</v>
      </c>
      <c r="G48" s="31"/>
    </row>
    <row r="49" spans="1:7" s="29" customFormat="1" ht="37.5">
      <c r="A49" s="26"/>
      <c r="B49" s="31" t="s">
        <v>209</v>
      </c>
      <c r="C49" s="27"/>
      <c r="D49" s="27">
        <v>1059.4659999999999</v>
      </c>
      <c r="E49" s="27"/>
      <c r="F49" s="27">
        <f t="shared" si="1"/>
        <v>1059.4659999999999</v>
      </c>
      <c r="G49" s="31"/>
    </row>
    <row r="50" spans="1:7" s="29" customFormat="1" ht="37.5">
      <c r="A50" s="26"/>
      <c r="B50" s="31" t="s">
        <v>210</v>
      </c>
      <c r="C50" s="27"/>
      <c r="D50" s="27">
        <v>890.6</v>
      </c>
      <c r="E50" s="27"/>
      <c r="F50" s="27">
        <f t="shared" si="1"/>
        <v>890.6</v>
      </c>
      <c r="G50" s="31"/>
    </row>
    <row r="51" spans="1:7" s="29" customFormat="1" ht="56.25">
      <c r="A51" s="26"/>
      <c r="B51" s="31" t="s">
        <v>211</v>
      </c>
      <c r="C51" s="27"/>
      <c r="D51" s="27">
        <v>889.4</v>
      </c>
      <c r="E51" s="27"/>
      <c r="F51" s="27">
        <f t="shared" si="1"/>
        <v>889.4</v>
      </c>
      <c r="G51" s="31"/>
    </row>
    <row r="52" spans="1:7" s="29" customFormat="1" ht="37.5">
      <c r="A52" s="26"/>
      <c r="B52" s="31" t="s">
        <v>212</v>
      </c>
      <c r="C52" s="27"/>
      <c r="D52" s="27">
        <v>1200</v>
      </c>
      <c r="E52" s="27"/>
      <c r="F52" s="27">
        <f t="shared" si="1"/>
        <v>1200</v>
      </c>
      <c r="G52" s="31"/>
    </row>
    <row r="53" spans="1:7" s="29" customFormat="1" ht="37.5">
      <c r="A53" s="26"/>
      <c r="B53" s="31" t="s">
        <v>213</v>
      </c>
      <c r="C53" s="27"/>
      <c r="D53" s="27">
        <v>5026</v>
      </c>
      <c r="E53" s="27"/>
      <c r="F53" s="27">
        <f t="shared" si="1"/>
        <v>5026</v>
      </c>
      <c r="G53" s="31"/>
    </row>
    <row r="54" spans="1:7" s="29" customFormat="1" ht="37.5">
      <c r="A54" s="26"/>
      <c r="B54" s="31" t="s">
        <v>214</v>
      </c>
      <c r="C54" s="27"/>
      <c r="D54" s="27">
        <v>1144.3000000000002</v>
      </c>
      <c r="E54" s="27"/>
      <c r="F54" s="27">
        <f t="shared" si="1"/>
        <v>1144.3000000000002</v>
      </c>
      <c r="G54" s="31"/>
    </row>
    <row r="55" spans="1:7" s="29" customFormat="1" ht="37.5">
      <c r="A55" s="26"/>
      <c r="B55" s="31" t="s">
        <v>215</v>
      </c>
      <c r="C55" s="27"/>
      <c r="D55" s="27">
        <v>1377.9829999999997</v>
      </c>
      <c r="E55" s="27"/>
      <c r="F55" s="27">
        <f t="shared" si="1"/>
        <v>1377.9829999999997</v>
      </c>
      <c r="G55" s="31"/>
    </row>
    <row r="56" spans="1:7" ht="34.5" customHeight="1">
      <c r="A56" s="51">
        <v>2</v>
      </c>
      <c r="B56" s="23" t="s">
        <v>28</v>
      </c>
      <c r="C56" s="20">
        <v>54604</v>
      </c>
      <c r="D56" s="34"/>
      <c r="E56" s="20">
        <f>-C56+3040</f>
        <v>-51564</v>
      </c>
      <c r="F56" s="20">
        <f t="shared" si="1"/>
        <v>3040</v>
      </c>
      <c r="G56" s="23"/>
    </row>
    <row r="57" spans="1:7">
      <c r="A57" s="51"/>
      <c r="B57" s="23" t="s">
        <v>66</v>
      </c>
      <c r="C57" s="20"/>
      <c r="D57" s="20"/>
      <c r="E57" s="34"/>
      <c r="F57" s="20">
        <f t="shared" si="1"/>
        <v>0</v>
      </c>
      <c r="G57" s="23"/>
    </row>
    <row r="58" spans="1:7">
      <c r="A58" s="51" t="s">
        <v>41</v>
      </c>
      <c r="B58" s="23" t="s">
        <v>42</v>
      </c>
      <c r="C58" s="20"/>
      <c r="D58" s="20">
        <f>SUM(D59:D70)</f>
        <v>39800</v>
      </c>
      <c r="E58" s="20"/>
      <c r="F58" s="20">
        <f t="shared" si="1"/>
        <v>39800</v>
      </c>
      <c r="G58" s="23"/>
    </row>
    <row r="59" spans="1:7" s="29" customFormat="1">
      <c r="A59" s="26"/>
      <c r="B59" s="24" t="s">
        <v>48</v>
      </c>
      <c r="C59" s="27"/>
      <c r="D59" s="27">
        <v>1120</v>
      </c>
      <c r="E59" s="36"/>
      <c r="F59" s="27">
        <f t="shared" si="1"/>
        <v>1120</v>
      </c>
      <c r="G59" s="31"/>
    </row>
    <row r="60" spans="1:7" s="29" customFormat="1">
      <c r="A60" s="26"/>
      <c r="B60" s="39" t="s">
        <v>54</v>
      </c>
      <c r="C60" s="27"/>
      <c r="D60" s="27">
        <v>1480</v>
      </c>
      <c r="E60" s="36"/>
      <c r="F60" s="27">
        <f t="shared" si="1"/>
        <v>1480</v>
      </c>
      <c r="G60" s="31"/>
    </row>
    <row r="61" spans="1:7" s="29" customFormat="1">
      <c r="A61" s="26"/>
      <c r="B61" s="39" t="s">
        <v>55</v>
      </c>
      <c r="C61" s="27"/>
      <c r="D61" s="27">
        <v>7320</v>
      </c>
      <c r="E61" s="36"/>
      <c r="F61" s="27">
        <f t="shared" si="1"/>
        <v>7320</v>
      </c>
      <c r="G61" s="31"/>
    </row>
    <row r="62" spans="1:7" s="29" customFormat="1">
      <c r="A62" s="26"/>
      <c r="B62" s="39" t="s">
        <v>58</v>
      </c>
      <c r="C62" s="27"/>
      <c r="D62" s="27">
        <v>3520</v>
      </c>
      <c r="E62" s="36"/>
      <c r="F62" s="27">
        <f t="shared" si="1"/>
        <v>3520</v>
      </c>
      <c r="G62" s="31"/>
    </row>
    <row r="63" spans="1:7" s="29" customFormat="1">
      <c r="A63" s="26"/>
      <c r="B63" s="39" t="s">
        <v>49</v>
      </c>
      <c r="C63" s="27"/>
      <c r="D63" s="27">
        <v>3200</v>
      </c>
      <c r="E63" s="36"/>
      <c r="F63" s="27">
        <f t="shared" si="1"/>
        <v>3200</v>
      </c>
      <c r="G63" s="31"/>
    </row>
    <row r="64" spans="1:7" s="29" customFormat="1">
      <c r="A64" s="26"/>
      <c r="B64" s="17" t="s">
        <v>50</v>
      </c>
      <c r="C64" s="27"/>
      <c r="D64" s="27">
        <v>3760</v>
      </c>
      <c r="E64" s="36"/>
      <c r="F64" s="27">
        <f t="shared" si="1"/>
        <v>3760</v>
      </c>
      <c r="G64" s="31"/>
    </row>
    <row r="65" spans="1:7" s="29" customFormat="1">
      <c r="A65" s="26"/>
      <c r="B65" s="39" t="s">
        <v>51</v>
      </c>
      <c r="C65" s="27"/>
      <c r="D65" s="27">
        <v>1200</v>
      </c>
      <c r="E65" s="36"/>
      <c r="F65" s="27">
        <f t="shared" si="1"/>
        <v>1200</v>
      </c>
      <c r="G65" s="31"/>
    </row>
    <row r="66" spans="1:7" s="29" customFormat="1">
      <c r="A66" s="26"/>
      <c r="B66" s="39" t="s">
        <v>57</v>
      </c>
      <c r="C66" s="27"/>
      <c r="D66" s="27">
        <v>4720</v>
      </c>
      <c r="E66" s="36"/>
      <c r="F66" s="27">
        <f t="shared" si="1"/>
        <v>4720</v>
      </c>
      <c r="G66" s="31"/>
    </row>
    <row r="67" spans="1:7" s="29" customFormat="1">
      <c r="A67" s="26"/>
      <c r="B67" s="39" t="s">
        <v>53</v>
      </c>
      <c r="C67" s="27"/>
      <c r="D67" s="27">
        <v>5040</v>
      </c>
      <c r="E67" s="36"/>
      <c r="F67" s="27">
        <f t="shared" si="1"/>
        <v>5040</v>
      </c>
      <c r="G67" s="31"/>
    </row>
    <row r="68" spans="1:7" s="29" customFormat="1">
      <c r="A68" s="26"/>
      <c r="B68" s="24" t="s">
        <v>52</v>
      </c>
      <c r="C68" s="27"/>
      <c r="D68" s="27">
        <v>3560</v>
      </c>
      <c r="E68" s="36"/>
      <c r="F68" s="27">
        <f t="shared" si="1"/>
        <v>3560</v>
      </c>
      <c r="G68" s="31"/>
    </row>
    <row r="69" spans="1:7" s="29" customFormat="1">
      <c r="A69" s="26"/>
      <c r="B69" s="39" t="s">
        <v>56</v>
      </c>
      <c r="C69" s="27"/>
      <c r="D69" s="27">
        <v>4280</v>
      </c>
      <c r="E69" s="36"/>
      <c r="F69" s="27">
        <f t="shared" si="1"/>
        <v>4280</v>
      </c>
      <c r="G69" s="31"/>
    </row>
    <row r="70" spans="1:7" s="29" customFormat="1">
      <c r="A70" s="26"/>
      <c r="B70" s="39" t="s">
        <v>59</v>
      </c>
      <c r="C70" s="27"/>
      <c r="D70" s="27">
        <v>600</v>
      </c>
      <c r="E70" s="36"/>
      <c r="F70" s="27">
        <f t="shared" si="1"/>
        <v>600</v>
      </c>
      <c r="G70" s="31"/>
    </row>
    <row r="71" spans="1:7">
      <c r="A71" s="51" t="s">
        <v>41</v>
      </c>
      <c r="B71" s="23" t="s">
        <v>284</v>
      </c>
      <c r="C71" s="20"/>
      <c r="D71" s="20">
        <f>SUM(D72:D77)</f>
        <v>11764</v>
      </c>
      <c r="E71" s="40"/>
      <c r="F71" s="20">
        <f t="shared" si="1"/>
        <v>11764</v>
      </c>
      <c r="G71" s="23"/>
    </row>
    <row r="72" spans="1:7" s="29" customFormat="1" ht="37.5">
      <c r="A72" s="26"/>
      <c r="B72" s="31" t="s">
        <v>60</v>
      </c>
      <c r="C72" s="27"/>
      <c r="D72" s="27">
        <v>2636</v>
      </c>
      <c r="E72" s="36"/>
      <c r="F72" s="27">
        <f t="shared" si="1"/>
        <v>2636</v>
      </c>
      <c r="G72" s="31"/>
    </row>
    <row r="73" spans="1:7" s="29" customFormat="1" ht="37.5">
      <c r="A73" s="26"/>
      <c r="B73" s="31" t="s">
        <v>61</v>
      </c>
      <c r="C73" s="27"/>
      <c r="D73" s="27">
        <v>885</v>
      </c>
      <c r="E73" s="36"/>
      <c r="F73" s="27">
        <f t="shared" si="1"/>
        <v>885</v>
      </c>
      <c r="G73" s="31"/>
    </row>
    <row r="74" spans="1:7" s="29" customFormat="1" ht="37.5">
      <c r="A74" s="26"/>
      <c r="B74" s="31" t="s">
        <v>62</v>
      </c>
      <c r="C74" s="27"/>
      <c r="D74" s="27">
        <v>3460</v>
      </c>
      <c r="E74" s="36"/>
      <c r="F74" s="27">
        <f t="shared" si="1"/>
        <v>3460</v>
      </c>
      <c r="G74" s="31"/>
    </row>
    <row r="75" spans="1:7" s="29" customFormat="1" ht="37.5">
      <c r="A75" s="26"/>
      <c r="B75" s="31" t="s">
        <v>63</v>
      </c>
      <c r="C75" s="27"/>
      <c r="D75" s="27">
        <v>1631</v>
      </c>
      <c r="E75" s="36"/>
      <c r="F75" s="27">
        <f t="shared" si="1"/>
        <v>1631</v>
      </c>
      <c r="G75" s="31"/>
    </row>
    <row r="76" spans="1:7" s="29" customFormat="1" ht="37.5">
      <c r="A76" s="26"/>
      <c r="B76" s="31" t="s">
        <v>64</v>
      </c>
      <c r="C76" s="27"/>
      <c r="D76" s="27">
        <v>1559.5</v>
      </c>
      <c r="E76" s="36"/>
      <c r="F76" s="27">
        <f t="shared" ref="F76:F96" si="2">C76+D76+E76</f>
        <v>1559.5</v>
      </c>
      <c r="G76" s="31"/>
    </row>
    <row r="77" spans="1:7" s="29" customFormat="1" ht="37.5">
      <c r="A77" s="26"/>
      <c r="B77" s="31" t="s">
        <v>65</v>
      </c>
      <c r="C77" s="27"/>
      <c r="D77" s="27">
        <v>1592.5</v>
      </c>
      <c r="E77" s="36"/>
      <c r="F77" s="27">
        <f t="shared" si="2"/>
        <v>1592.5</v>
      </c>
      <c r="G77" s="31"/>
    </row>
    <row r="78" spans="1:7">
      <c r="A78" s="51">
        <v>3</v>
      </c>
      <c r="B78" s="23" t="s">
        <v>29</v>
      </c>
      <c r="C78" s="20">
        <v>599</v>
      </c>
      <c r="D78" s="20"/>
      <c r="E78" s="20">
        <f>-C78</f>
        <v>-599</v>
      </c>
      <c r="F78" s="20">
        <f t="shared" si="2"/>
        <v>0</v>
      </c>
      <c r="G78" s="23"/>
    </row>
    <row r="79" spans="1:7">
      <c r="A79" s="51" t="s">
        <v>41</v>
      </c>
      <c r="B79" s="23" t="s">
        <v>42</v>
      </c>
      <c r="C79" s="20"/>
      <c r="D79" s="20">
        <f>D80</f>
        <v>599</v>
      </c>
      <c r="E79" s="20"/>
      <c r="F79" s="20">
        <f t="shared" si="2"/>
        <v>599</v>
      </c>
      <c r="G79" s="23"/>
    </row>
    <row r="80" spans="1:7" s="29" customFormat="1">
      <c r="A80" s="26"/>
      <c r="B80" s="14" t="s">
        <v>163</v>
      </c>
      <c r="C80" s="27"/>
      <c r="D80" s="27">
        <v>599</v>
      </c>
      <c r="E80" s="27"/>
      <c r="F80" s="27">
        <f t="shared" si="2"/>
        <v>599</v>
      </c>
      <c r="G80" s="31"/>
    </row>
    <row r="81" spans="1:7">
      <c r="A81" s="51">
        <v>4</v>
      </c>
      <c r="B81" s="23" t="s">
        <v>30</v>
      </c>
      <c r="C81" s="20">
        <v>12942</v>
      </c>
      <c r="D81" s="20"/>
      <c r="E81" s="20">
        <f>-C81</f>
        <v>-12942</v>
      </c>
      <c r="F81" s="20">
        <f t="shared" si="2"/>
        <v>0</v>
      </c>
      <c r="G81" s="23"/>
    </row>
    <row r="82" spans="1:7">
      <c r="A82" s="51" t="s">
        <v>41</v>
      </c>
      <c r="B82" s="23" t="s">
        <v>42</v>
      </c>
      <c r="C82" s="20"/>
      <c r="D82" s="20">
        <f>D83</f>
        <v>10428</v>
      </c>
      <c r="E82" s="20"/>
      <c r="F82" s="20">
        <f t="shared" si="2"/>
        <v>10428</v>
      </c>
      <c r="G82" s="23"/>
    </row>
    <row r="83" spans="1:7" s="29" customFormat="1">
      <c r="A83" s="26"/>
      <c r="B83" s="14" t="s">
        <v>164</v>
      </c>
      <c r="C83" s="27"/>
      <c r="D83" s="27">
        <v>10428</v>
      </c>
      <c r="E83" s="27"/>
      <c r="F83" s="27">
        <f t="shared" si="2"/>
        <v>10428</v>
      </c>
      <c r="G83" s="31"/>
    </row>
    <row r="84" spans="1:7">
      <c r="A84" s="51" t="s">
        <v>41</v>
      </c>
      <c r="B84" s="23" t="s">
        <v>284</v>
      </c>
      <c r="C84" s="20"/>
      <c r="D84" s="20">
        <f>D85</f>
        <v>2514</v>
      </c>
      <c r="E84" s="20"/>
      <c r="F84" s="20">
        <f t="shared" si="2"/>
        <v>2514</v>
      </c>
      <c r="G84" s="23"/>
    </row>
    <row r="85" spans="1:7" s="29" customFormat="1" ht="37.5">
      <c r="A85" s="26"/>
      <c r="B85" s="24" t="s">
        <v>165</v>
      </c>
      <c r="C85" s="27"/>
      <c r="D85" s="25">
        <v>2514</v>
      </c>
      <c r="E85" s="27"/>
      <c r="F85" s="27">
        <f t="shared" si="2"/>
        <v>2514</v>
      </c>
      <c r="G85" s="31"/>
    </row>
    <row r="86" spans="1:7">
      <c r="A86" s="51">
        <v>5</v>
      </c>
      <c r="B86" s="23" t="s">
        <v>31</v>
      </c>
      <c r="C86" s="20">
        <v>11076</v>
      </c>
      <c r="D86" s="20"/>
      <c r="E86" s="20">
        <f>-C86</f>
        <v>-11076</v>
      </c>
      <c r="F86" s="20">
        <f t="shared" si="2"/>
        <v>0</v>
      </c>
      <c r="G86" s="23"/>
    </row>
    <row r="87" spans="1:7">
      <c r="A87" s="51" t="s">
        <v>41</v>
      </c>
      <c r="B87" s="23" t="s">
        <v>42</v>
      </c>
      <c r="C87" s="20"/>
      <c r="D87" s="20">
        <f>SUM(D88:D91)</f>
        <v>7921</v>
      </c>
      <c r="E87" s="20"/>
      <c r="F87" s="20">
        <f t="shared" si="2"/>
        <v>7921</v>
      </c>
      <c r="G87" s="23"/>
    </row>
    <row r="88" spans="1:7" s="29" customFormat="1">
      <c r="A88" s="26"/>
      <c r="B88" s="17" t="s">
        <v>134</v>
      </c>
      <c r="C88" s="27"/>
      <c r="D88" s="41">
        <v>3999</v>
      </c>
      <c r="E88" s="27"/>
      <c r="F88" s="27">
        <f t="shared" si="2"/>
        <v>3999</v>
      </c>
      <c r="G88" s="31"/>
    </row>
    <row r="89" spans="1:7" s="29" customFormat="1">
      <c r="A89" s="26"/>
      <c r="B89" s="42" t="s">
        <v>135</v>
      </c>
      <c r="C89" s="27"/>
      <c r="D89" s="27">
        <v>2020</v>
      </c>
      <c r="E89" s="27"/>
      <c r="F89" s="27">
        <f t="shared" si="2"/>
        <v>2020</v>
      </c>
      <c r="G89" s="31"/>
    </row>
    <row r="90" spans="1:7" s="29" customFormat="1">
      <c r="A90" s="26"/>
      <c r="B90" s="42" t="s">
        <v>136</v>
      </c>
      <c r="C90" s="27"/>
      <c r="D90" s="27">
        <v>1759</v>
      </c>
      <c r="E90" s="27"/>
      <c r="F90" s="27">
        <f t="shared" si="2"/>
        <v>1759</v>
      </c>
      <c r="G90" s="31"/>
    </row>
    <row r="91" spans="1:7" s="29" customFormat="1">
      <c r="A91" s="26"/>
      <c r="B91" s="31" t="s">
        <v>137</v>
      </c>
      <c r="C91" s="27"/>
      <c r="D91" s="27">
        <v>143</v>
      </c>
      <c r="E91" s="27"/>
      <c r="F91" s="27">
        <f t="shared" si="2"/>
        <v>143</v>
      </c>
      <c r="G91" s="31"/>
    </row>
    <row r="92" spans="1:7">
      <c r="A92" s="51"/>
      <c r="B92" s="23" t="s">
        <v>284</v>
      </c>
      <c r="C92" s="20"/>
      <c r="D92" s="20">
        <f>SUM(D93:D96)</f>
        <v>3155</v>
      </c>
      <c r="E92" s="20"/>
      <c r="F92" s="20">
        <f t="shared" si="2"/>
        <v>3155</v>
      </c>
      <c r="G92" s="23"/>
    </row>
    <row r="93" spans="1:7" s="29" customFormat="1" ht="56.25">
      <c r="A93" s="26"/>
      <c r="B93" s="31" t="s">
        <v>132</v>
      </c>
      <c r="C93" s="27"/>
      <c r="D93" s="27">
        <v>821</v>
      </c>
      <c r="E93" s="27"/>
      <c r="F93" s="27">
        <f t="shared" si="2"/>
        <v>821</v>
      </c>
      <c r="G93" s="31"/>
    </row>
    <row r="94" spans="1:7" s="29" customFormat="1" ht="56.25">
      <c r="A94" s="26"/>
      <c r="B94" s="31" t="s">
        <v>133</v>
      </c>
      <c r="C94" s="27"/>
      <c r="D94" s="27">
        <v>821</v>
      </c>
      <c r="E94" s="27"/>
      <c r="F94" s="27">
        <f t="shared" si="2"/>
        <v>821</v>
      </c>
      <c r="G94" s="31"/>
    </row>
    <row r="95" spans="1:7" s="29" customFormat="1" ht="75">
      <c r="A95" s="26"/>
      <c r="B95" s="31" t="s">
        <v>282</v>
      </c>
      <c r="C95" s="27"/>
      <c r="D95" s="27">
        <v>770</v>
      </c>
      <c r="E95" s="27"/>
      <c r="F95" s="27">
        <f t="shared" si="2"/>
        <v>770</v>
      </c>
      <c r="G95" s="31"/>
    </row>
    <row r="96" spans="1:7" s="29" customFormat="1" ht="75">
      <c r="A96" s="26"/>
      <c r="B96" s="31" t="s">
        <v>283</v>
      </c>
      <c r="C96" s="27"/>
      <c r="D96" s="27">
        <v>743</v>
      </c>
      <c r="E96" s="27"/>
      <c r="F96" s="27">
        <f t="shared" si="2"/>
        <v>743</v>
      </c>
      <c r="G96" s="31"/>
    </row>
    <row r="97" spans="1:7" ht="37.5">
      <c r="A97" s="51" t="s">
        <v>8</v>
      </c>
      <c r="B97" s="23" t="s">
        <v>9</v>
      </c>
      <c r="C97" s="20">
        <f>C98+C102+C107</f>
        <v>68210</v>
      </c>
      <c r="D97" s="20">
        <f>D99+D103+D108+D110</f>
        <v>68210</v>
      </c>
      <c r="E97" s="20">
        <f>E98+E102+E107</f>
        <v>-68210</v>
      </c>
      <c r="F97" s="20">
        <f>C97+D97+E97</f>
        <v>68210</v>
      </c>
      <c r="G97" s="23"/>
    </row>
    <row r="98" spans="1:7">
      <c r="A98" s="51">
        <v>1</v>
      </c>
      <c r="B98" s="23" t="s">
        <v>27</v>
      </c>
      <c r="C98" s="20">
        <v>28160</v>
      </c>
      <c r="D98" s="20"/>
      <c r="E98" s="20">
        <f>-C98</f>
        <v>-28160</v>
      </c>
      <c r="F98" s="20">
        <f>C98+D98+E98</f>
        <v>0</v>
      </c>
      <c r="G98" s="23"/>
    </row>
    <row r="99" spans="1:7">
      <c r="A99" s="51" t="s">
        <v>41</v>
      </c>
      <c r="B99" s="23" t="s">
        <v>284</v>
      </c>
      <c r="C99" s="20"/>
      <c r="D99" s="20">
        <f>SUM(D100:D101)</f>
        <v>28160</v>
      </c>
      <c r="E99" s="20"/>
      <c r="F99" s="20">
        <f t="shared" ref="F99:F114" si="3">C99+D99+E99</f>
        <v>28160</v>
      </c>
      <c r="G99" s="23"/>
    </row>
    <row r="100" spans="1:7" s="29" customFormat="1" ht="37.5">
      <c r="A100" s="26"/>
      <c r="B100" s="17" t="s">
        <v>216</v>
      </c>
      <c r="C100" s="27"/>
      <c r="D100" s="27">
        <v>14963</v>
      </c>
      <c r="E100" s="27"/>
      <c r="F100" s="27">
        <f t="shared" si="3"/>
        <v>14963</v>
      </c>
      <c r="G100" s="31"/>
    </row>
    <row r="101" spans="1:7" s="29" customFormat="1" ht="37.5">
      <c r="A101" s="26"/>
      <c r="B101" s="17" t="s">
        <v>217</v>
      </c>
      <c r="C101" s="27"/>
      <c r="D101" s="27">
        <v>13197</v>
      </c>
      <c r="E101" s="27"/>
      <c r="F101" s="27">
        <f t="shared" si="3"/>
        <v>13197</v>
      </c>
      <c r="G101" s="31"/>
    </row>
    <row r="102" spans="1:7">
      <c r="A102" s="51">
        <v>2</v>
      </c>
      <c r="B102" s="23" t="s">
        <v>28</v>
      </c>
      <c r="C102" s="20">
        <v>34034</v>
      </c>
      <c r="D102" s="20"/>
      <c r="E102" s="20">
        <f>-C102</f>
        <v>-34034</v>
      </c>
      <c r="F102" s="20">
        <f t="shared" si="3"/>
        <v>0</v>
      </c>
      <c r="G102" s="23"/>
    </row>
    <row r="103" spans="1:7">
      <c r="A103" s="51" t="s">
        <v>41</v>
      </c>
      <c r="B103" s="23" t="s">
        <v>284</v>
      </c>
      <c r="C103" s="20"/>
      <c r="D103" s="20">
        <f>SUM(D104:D106)</f>
        <v>34034</v>
      </c>
      <c r="E103" s="20"/>
      <c r="F103" s="20">
        <f t="shared" si="3"/>
        <v>34034</v>
      </c>
      <c r="G103" s="23"/>
    </row>
    <row r="104" spans="1:7" s="29" customFormat="1">
      <c r="A104" s="26"/>
      <c r="B104" s="17" t="s">
        <v>67</v>
      </c>
      <c r="C104" s="27"/>
      <c r="D104" s="27">
        <v>13047</v>
      </c>
      <c r="E104" s="36"/>
      <c r="F104" s="27">
        <f t="shared" si="3"/>
        <v>13047</v>
      </c>
      <c r="G104" s="31"/>
    </row>
    <row r="105" spans="1:7" s="29" customFormat="1" ht="27" customHeight="1">
      <c r="A105" s="26"/>
      <c r="B105" s="17" t="s">
        <v>68</v>
      </c>
      <c r="C105" s="27"/>
      <c r="D105" s="27">
        <v>12691</v>
      </c>
      <c r="E105" s="36"/>
      <c r="F105" s="27">
        <f t="shared" si="3"/>
        <v>12691</v>
      </c>
      <c r="G105" s="31"/>
    </row>
    <row r="106" spans="1:7" s="29" customFormat="1">
      <c r="A106" s="26"/>
      <c r="B106" s="17" t="s">
        <v>69</v>
      </c>
      <c r="C106" s="27"/>
      <c r="D106" s="27">
        <v>8296</v>
      </c>
      <c r="E106" s="36"/>
      <c r="F106" s="27">
        <f t="shared" si="3"/>
        <v>8296</v>
      </c>
      <c r="G106" s="31"/>
    </row>
    <row r="107" spans="1:7">
      <c r="A107" s="51">
        <v>3</v>
      </c>
      <c r="B107" s="23" t="s">
        <v>31</v>
      </c>
      <c r="C107" s="20">
        <v>6016</v>
      </c>
      <c r="D107" s="20"/>
      <c r="E107" s="20">
        <f>-C107</f>
        <v>-6016</v>
      </c>
      <c r="F107" s="20">
        <f t="shared" si="3"/>
        <v>0</v>
      </c>
      <c r="G107" s="23"/>
    </row>
    <row r="108" spans="1:7">
      <c r="A108" s="51" t="s">
        <v>41</v>
      </c>
      <c r="B108" s="23" t="s">
        <v>42</v>
      </c>
      <c r="C108" s="20"/>
      <c r="D108" s="20">
        <f>D109</f>
        <v>2416</v>
      </c>
      <c r="E108" s="20"/>
      <c r="F108" s="20">
        <f t="shared" si="3"/>
        <v>2416</v>
      </c>
      <c r="G108" s="23"/>
    </row>
    <row r="109" spans="1:7" s="29" customFormat="1">
      <c r="A109" s="26"/>
      <c r="B109" s="14" t="s">
        <v>142</v>
      </c>
      <c r="C109" s="27"/>
      <c r="D109" s="27">
        <v>2416</v>
      </c>
      <c r="E109" s="27"/>
      <c r="F109" s="27">
        <f t="shared" si="3"/>
        <v>2416</v>
      </c>
      <c r="G109" s="31"/>
    </row>
    <row r="110" spans="1:7">
      <c r="A110" s="51" t="s">
        <v>41</v>
      </c>
      <c r="B110" s="23" t="s">
        <v>284</v>
      </c>
      <c r="C110" s="20"/>
      <c r="D110" s="20">
        <f>SUM(D111:D114)</f>
        <v>3600</v>
      </c>
      <c r="E110" s="20"/>
      <c r="F110" s="20">
        <f t="shared" si="3"/>
        <v>3600</v>
      </c>
      <c r="G110" s="23"/>
    </row>
    <row r="111" spans="1:7" s="29" customFormat="1" ht="56.25">
      <c r="A111" s="26"/>
      <c r="B111" s="31" t="s">
        <v>138</v>
      </c>
      <c r="C111" s="27"/>
      <c r="D111" s="27">
        <v>1000</v>
      </c>
      <c r="E111" s="27"/>
      <c r="F111" s="27">
        <f t="shared" si="3"/>
        <v>1000</v>
      </c>
      <c r="G111" s="31"/>
    </row>
    <row r="112" spans="1:7" s="29" customFormat="1" ht="75">
      <c r="A112" s="26"/>
      <c r="B112" s="31" t="s">
        <v>139</v>
      </c>
      <c r="C112" s="27"/>
      <c r="D112" s="27">
        <v>900</v>
      </c>
      <c r="E112" s="27"/>
      <c r="F112" s="27">
        <f t="shared" si="3"/>
        <v>900</v>
      </c>
      <c r="G112" s="31"/>
    </row>
    <row r="113" spans="1:9" s="29" customFormat="1" ht="56.25">
      <c r="A113" s="26"/>
      <c r="B113" s="31" t="s">
        <v>140</v>
      </c>
      <c r="C113" s="27"/>
      <c r="D113" s="27">
        <v>1200</v>
      </c>
      <c r="E113" s="27"/>
      <c r="F113" s="27">
        <f t="shared" si="3"/>
        <v>1200</v>
      </c>
      <c r="G113" s="31"/>
    </row>
    <row r="114" spans="1:9" s="29" customFormat="1" ht="56.25">
      <c r="A114" s="26"/>
      <c r="B114" s="31" t="s">
        <v>141</v>
      </c>
      <c r="C114" s="27"/>
      <c r="D114" s="27">
        <v>500</v>
      </c>
      <c r="E114" s="27"/>
      <c r="F114" s="27">
        <f t="shared" si="3"/>
        <v>500</v>
      </c>
      <c r="G114" s="31"/>
    </row>
    <row r="115" spans="1:9" ht="90" customHeight="1">
      <c r="A115" s="51" t="s">
        <v>10</v>
      </c>
      <c r="B115" s="23" t="s">
        <v>11</v>
      </c>
      <c r="C115" s="20">
        <f>C116</f>
        <v>346813</v>
      </c>
      <c r="D115" s="20">
        <f t="shared" ref="D115:E115" si="4">D116</f>
        <v>346813</v>
      </c>
      <c r="E115" s="20">
        <f t="shared" si="4"/>
        <v>-346813</v>
      </c>
      <c r="F115" s="20">
        <f t="shared" ref="F115:F348" si="5">C115+D115+E115</f>
        <v>346813</v>
      </c>
      <c r="G115" s="18"/>
    </row>
    <row r="116" spans="1:9" ht="82.5" customHeight="1">
      <c r="A116" s="51">
        <v>1</v>
      </c>
      <c r="B116" s="23" t="s">
        <v>13</v>
      </c>
      <c r="C116" s="20">
        <f>C117+C153+C206+C209+C216</f>
        <v>346813</v>
      </c>
      <c r="D116" s="20">
        <f>D118+D139+D154+D166+D207+D210+D212+D218+D222+D217</f>
        <v>346813</v>
      </c>
      <c r="E116" s="20">
        <f t="shared" ref="E116" si="6">E117+E153+E206+E209+E216</f>
        <v>-346813</v>
      </c>
      <c r="F116" s="20">
        <f>C116+D116+E116</f>
        <v>346813</v>
      </c>
      <c r="G116" s="69">
        <f>C116-F116</f>
        <v>0</v>
      </c>
    </row>
    <row r="117" spans="1:9" ht="19.5">
      <c r="A117" s="51" t="s">
        <v>286</v>
      </c>
      <c r="B117" s="23" t="s">
        <v>27</v>
      </c>
      <c r="C117" s="20">
        <v>174183</v>
      </c>
      <c r="D117" s="20">
        <f>D118+D139</f>
        <v>174183</v>
      </c>
      <c r="E117" s="20">
        <f>-C117</f>
        <v>-174183</v>
      </c>
      <c r="F117" s="20">
        <f t="shared" si="5"/>
        <v>174183</v>
      </c>
      <c r="G117" s="69">
        <f>C117-F117</f>
        <v>0</v>
      </c>
    </row>
    <row r="118" spans="1:9" ht="19.5">
      <c r="A118" s="51"/>
      <c r="B118" s="23" t="s">
        <v>42</v>
      </c>
      <c r="C118" s="20"/>
      <c r="D118" s="20">
        <f>SUM(D119:D138)</f>
        <v>123566.408</v>
      </c>
      <c r="E118" s="20"/>
      <c r="F118" s="20">
        <f t="shared" si="5"/>
        <v>123566.408</v>
      </c>
      <c r="G118" s="21"/>
    </row>
    <row r="119" spans="1:9" s="29" customFormat="1">
      <c r="A119" s="26"/>
      <c r="B119" s="31" t="s">
        <v>184</v>
      </c>
      <c r="C119" s="36"/>
      <c r="D119" s="27">
        <v>917.20500000000004</v>
      </c>
      <c r="E119" s="27"/>
      <c r="F119" s="27">
        <f t="shared" si="5"/>
        <v>917.20500000000004</v>
      </c>
      <c r="G119" s="28"/>
      <c r="I119" s="67"/>
    </row>
    <row r="120" spans="1:9" s="29" customFormat="1">
      <c r="A120" s="26"/>
      <c r="B120" s="31" t="s">
        <v>185</v>
      </c>
      <c r="C120" s="36"/>
      <c r="D120" s="27">
        <v>712.01099999999997</v>
      </c>
      <c r="E120" s="27"/>
      <c r="F120" s="27">
        <f t="shared" si="5"/>
        <v>712.01099999999997</v>
      </c>
      <c r="G120" s="28"/>
      <c r="I120" s="67"/>
    </row>
    <row r="121" spans="1:9" s="29" customFormat="1">
      <c r="A121" s="26"/>
      <c r="B121" s="31" t="s">
        <v>174</v>
      </c>
      <c r="C121" s="36"/>
      <c r="D121" s="27">
        <v>8252</v>
      </c>
      <c r="E121" s="27"/>
      <c r="F121" s="27">
        <f t="shared" si="5"/>
        <v>8252</v>
      </c>
      <c r="G121" s="28"/>
      <c r="I121" s="67"/>
    </row>
    <row r="122" spans="1:9" s="29" customFormat="1">
      <c r="A122" s="26"/>
      <c r="B122" s="31" t="s">
        <v>175</v>
      </c>
      <c r="C122" s="36"/>
      <c r="D122" s="27">
        <v>8328</v>
      </c>
      <c r="E122" s="27"/>
      <c r="F122" s="27">
        <f t="shared" si="5"/>
        <v>8328</v>
      </c>
      <c r="G122" s="28"/>
      <c r="I122" s="67"/>
    </row>
    <row r="123" spans="1:9" s="29" customFormat="1">
      <c r="A123" s="26"/>
      <c r="B123" s="31" t="s">
        <v>182</v>
      </c>
      <c r="C123" s="36"/>
      <c r="D123" s="27">
        <v>6778.3190000000004</v>
      </c>
      <c r="E123" s="27"/>
      <c r="F123" s="27">
        <f t="shared" si="5"/>
        <v>6778.3190000000004</v>
      </c>
      <c r="G123" s="28"/>
      <c r="I123" s="67"/>
    </row>
    <row r="124" spans="1:9" s="29" customFormat="1">
      <c r="A124" s="26"/>
      <c r="B124" s="31" t="s">
        <v>176</v>
      </c>
      <c r="C124" s="36"/>
      <c r="D124" s="27">
        <v>8322.4570000000003</v>
      </c>
      <c r="E124" s="27"/>
      <c r="F124" s="27">
        <f t="shared" si="5"/>
        <v>8322.4570000000003</v>
      </c>
      <c r="G124" s="28"/>
      <c r="I124" s="67"/>
    </row>
    <row r="125" spans="1:9" s="29" customFormat="1">
      <c r="A125" s="26"/>
      <c r="B125" s="31" t="s">
        <v>177</v>
      </c>
      <c r="C125" s="36"/>
      <c r="D125" s="27">
        <v>7511.25</v>
      </c>
      <c r="E125" s="27"/>
      <c r="F125" s="27">
        <f t="shared" si="5"/>
        <v>7511.25</v>
      </c>
      <c r="G125" s="28"/>
      <c r="I125" s="67"/>
    </row>
    <row r="126" spans="1:9" s="29" customFormat="1">
      <c r="A126" s="26"/>
      <c r="B126" s="31" t="s">
        <v>178</v>
      </c>
      <c r="C126" s="36"/>
      <c r="D126" s="27">
        <v>7764</v>
      </c>
      <c r="E126" s="27"/>
      <c r="F126" s="27">
        <f t="shared" si="5"/>
        <v>7764</v>
      </c>
      <c r="G126" s="28"/>
      <c r="I126" s="67"/>
    </row>
    <row r="127" spans="1:9" s="29" customFormat="1">
      <c r="A127" s="26"/>
      <c r="B127" s="31" t="s">
        <v>179</v>
      </c>
      <c r="C127" s="36"/>
      <c r="D127" s="27">
        <v>7520</v>
      </c>
      <c r="E127" s="27"/>
      <c r="F127" s="27">
        <f t="shared" si="5"/>
        <v>7520</v>
      </c>
      <c r="G127" s="28"/>
      <c r="I127" s="67"/>
    </row>
    <row r="128" spans="1:9" s="29" customFormat="1">
      <c r="A128" s="26"/>
      <c r="B128" s="31" t="s">
        <v>180</v>
      </c>
      <c r="C128" s="36"/>
      <c r="D128" s="27">
        <v>7638</v>
      </c>
      <c r="E128" s="27"/>
      <c r="F128" s="27">
        <f t="shared" si="5"/>
        <v>7638</v>
      </c>
      <c r="G128" s="28"/>
      <c r="I128" s="67"/>
    </row>
    <row r="129" spans="1:9" s="29" customFormat="1">
      <c r="A129" s="26"/>
      <c r="B129" s="31" t="s">
        <v>181</v>
      </c>
      <c r="C129" s="36"/>
      <c r="D129" s="27">
        <v>9343.9189999999999</v>
      </c>
      <c r="E129" s="27"/>
      <c r="F129" s="27">
        <f t="shared" si="5"/>
        <v>9343.9189999999999</v>
      </c>
      <c r="G129" s="28"/>
      <c r="I129" s="67"/>
    </row>
    <row r="130" spans="1:9" s="29" customFormat="1">
      <c r="A130" s="26"/>
      <c r="B130" s="31" t="s">
        <v>183</v>
      </c>
      <c r="C130" s="36"/>
      <c r="D130" s="27">
        <v>8392</v>
      </c>
      <c r="E130" s="27"/>
      <c r="F130" s="27">
        <f t="shared" si="5"/>
        <v>8392</v>
      </c>
      <c r="G130" s="28"/>
      <c r="I130" s="67"/>
    </row>
    <row r="131" spans="1:9" s="29" customFormat="1">
      <c r="A131" s="26"/>
      <c r="B131" s="31" t="s">
        <v>186</v>
      </c>
      <c r="C131" s="36"/>
      <c r="D131" s="27">
        <v>8401</v>
      </c>
      <c r="E131" s="27"/>
      <c r="F131" s="27">
        <f t="shared" si="5"/>
        <v>8401</v>
      </c>
      <c r="G131" s="28"/>
      <c r="I131" s="67"/>
    </row>
    <row r="132" spans="1:9" s="29" customFormat="1">
      <c r="A132" s="26"/>
      <c r="B132" s="31" t="s">
        <v>218</v>
      </c>
      <c r="C132" s="36"/>
      <c r="D132" s="27">
        <v>953.71299999999997</v>
      </c>
      <c r="E132" s="27"/>
      <c r="F132" s="27">
        <f t="shared" si="5"/>
        <v>953.71299999999997</v>
      </c>
      <c r="G132" s="28"/>
      <c r="I132" s="67"/>
    </row>
    <row r="133" spans="1:9" s="29" customFormat="1">
      <c r="A133" s="26"/>
      <c r="B133" s="31" t="s">
        <v>189</v>
      </c>
      <c r="C133" s="36"/>
      <c r="D133" s="27">
        <v>2870.9459999999999</v>
      </c>
      <c r="E133" s="27"/>
      <c r="F133" s="27">
        <f t="shared" si="5"/>
        <v>2870.9459999999999</v>
      </c>
      <c r="G133" s="28"/>
      <c r="I133" s="67"/>
    </row>
    <row r="134" spans="1:9" s="29" customFormat="1">
      <c r="A134" s="26"/>
      <c r="B134" s="31" t="s">
        <v>190</v>
      </c>
      <c r="C134" s="36"/>
      <c r="D134" s="27">
        <v>1882.1659999999999</v>
      </c>
      <c r="E134" s="27"/>
      <c r="F134" s="27">
        <f t="shared" si="5"/>
        <v>1882.1659999999999</v>
      </c>
      <c r="G134" s="28"/>
      <c r="I134" s="67"/>
    </row>
    <row r="135" spans="1:9" s="29" customFormat="1">
      <c r="A135" s="26"/>
      <c r="B135" s="31" t="s">
        <v>191</v>
      </c>
      <c r="C135" s="36"/>
      <c r="D135" s="27">
        <v>708</v>
      </c>
      <c r="E135" s="27"/>
      <c r="F135" s="27">
        <f t="shared" si="5"/>
        <v>708</v>
      </c>
      <c r="G135" s="28"/>
      <c r="I135" s="67"/>
    </row>
    <row r="136" spans="1:9" s="29" customFormat="1">
      <c r="A136" s="26"/>
      <c r="B136" s="31" t="s">
        <v>187</v>
      </c>
      <c r="C136" s="36"/>
      <c r="D136" s="27">
        <v>11143.062</v>
      </c>
      <c r="E136" s="27"/>
      <c r="F136" s="27">
        <f t="shared" si="5"/>
        <v>11143.062</v>
      </c>
      <c r="G136" s="28"/>
      <c r="I136" s="67"/>
    </row>
    <row r="137" spans="1:9" s="29" customFormat="1">
      <c r="A137" s="26"/>
      <c r="B137" s="31" t="s">
        <v>188</v>
      </c>
      <c r="C137" s="36"/>
      <c r="D137" s="27">
        <v>7746.3600000000006</v>
      </c>
      <c r="E137" s="27"/>
      <c r="F137" s="27">
        <f t="shared" si="5"/>
        <v>7746.3600000000006</v>
      </c>
      <c r="G137" s="28"/>
      <c r="I137" s="67"/>
    </row>
    <row r="138" spans="1:9" s="29" customFormat="1">
      <c r="A138" s="26"/>
      <c r="B138" s="31" t="s">
        <v>192</v>
      </c>
      <c r="C138" s="36"/>
      <c r="D138" s="27">
        <v>8382</v>
      </c>
      <c r="E138" s="27"/>
      <c r="F138" s="27">
        <f t="shared" si="5"/>
        <v>8382</v>
      </c>
      <c r="G138" s="28"/>
      <c r="I138" s="67"/>
    </row>
    <row r="139" spans="1:9" ht="19.5">
      <c r="A139" s="51"/>
      <c r="B139" s="23" t="s">
        <v>284</v>
      </c>
      <c r="C139" s="20"/>
      <c r="D139" s="20">
        <f>SUM(D140:D152)</f>
        <v>50616.591999999997</v>
      </c>
      <c r="E139" s="20"/>
      <c r="F139" s="20">
        <f t="shared" si="5"/>
        <v>50616.591999999997</v>
      </c>
      <c r="G139" s="21"/>
    </row>
    <row r="140" spans="1:9" s="29" customFormat="1" ht="51" customHeight="1">
      <c r="A140" s="26"/>
      <c r="B140" s="31" t="s">
        <v>219</v>
      </c>
      <c r="C140" s="27"/>
      <c r="D140" s="27">
        <v>242.87200000000001</v>
      </c>
      <c r="E140" s="27"/>
      <c r="F140" s="27">
        <f t="shared" si="5"/>
        <v>242.87200000000001</v>
      </c>
      <c r="G140" s="28"/>
    </row>
    <row r="141" spans="1:9" s="29" customFormat="1" ht="51" customHeight="1">
      <c r="A141" s="26"/>
      <c r="B141" s="31" t="s">
        <v>220</v>
      </c>
      <c r="C141" s="27"/>
      <c r="D141" s="27">
        <v>337.98099999999999</v>
      </c>
      <c r="E141" s="27"/>
      <c r="F141" s="27">
        <f t="shared" si="5"/>
        <v>337.98099999999999</v>
      </c>
      <c r="G141" s="28"/>
    </row>
    <row r="142" spans="1:9" s="29" customFormat="1" ht="51" customHeight="1">
      <c r="A142" s="26"/>
      <c r="B142" s="31" t="s">
        <v>221</v>
      </c>
      <c r="C142" s="27"/>
      <c r="D142" s="27">
        <v>244.797</v>
      </c>
      <c r="E142" s="27"/>
      <c r="F142" s="27">
        <f t="shared" si="5"/>
        <v>244.797</v>
      </c>
      <c r="G142" s="28"/>
    </row>
    <row r="143" spans="1:9" s="29" customFormat="1" ht="51" customHeight="1">
      <c r="A143" s="26"/>
      <c r="B143" s="31" t="s">
        <v>222</v>
      </c>
      <c r="C143" s="27"/>
      <c r="D143" s="27">
        <v>641.59400000000005</v>
      </c>
      <c r="E143" s="27"/>
      <c r="F143" s="27">
        <f t="shared" si="5"/>
        <v>641.59400000000005</v>
      </c>
      <c r="G143" s="28"/>
    </row>
    <row r="144" spans="1:9" s="29" customFormat="1" ht="51" customHeight="1">
      <c r="A144" s="26"/>
      <c r="B144" s="31" t="s">
        <v>223</v>
      </c>
      <c r="C144" s="27"/>
      <c r="D144" s="27">
        <v>927.64400000000001</v>
      </c>
      <c r="E144" s="27"/>
      <c r="F144" s="27">
        <f t="shared" si="5"/>
        <v>927.64400000000001</v>
      </c>
      <c r="G144" s="28"/>
    </row>
    <row r="145" spans="1:8" s="29" customFormat="1" ht="51" customHeight="1">
      <c r="A145" s="26"/>
      <c r="B145" s="31" t="s">
        <v>224</v>
      </c>
      <c r="C145" s="27"/>
      <c r="D145" s="27">
        <v>13761.313</v>
      </c>
      <c r="E145" s="27"/>
      <c r="F145" s="27">
        <f t="shared" si="5"/>
        <v>13761.313</v>
      </c>
      <c r="G145" s="28"/>
    </row>
    <row r="146" spans="1:8" s="29" customFormat="1" ht="51" customHeight="1">
      <c r="A146" s="26"/>
      <c r="B146" s="31" t="s">
        <v>225</v>
      </c>
      <c r="C146" s="27"/>
      <c r="D146" s="27">
        <v>11450.409</v>
      </c>
      <c r="E146" s="27"/>
      <c r="F146" s="27">
        <f t="shared" si="5"/>
        <v>11450.409</v>
      </c>
      <c r="G146" s="28"/>
    </row>
    <row r="147" spans="1:8" s="29" customFormat="1" ht="51" customHeight="1">
      <c r="A147" s="26"/>
      <c r="B147" s="31" t="s">
        <v>226</v>
      </c>
      <c r="C147" s="27"/>
      <c r="D147" s="27">
        <v>1330.682</v>
      </c>
      <c r="E147" s="27"/>
      <c r="F147" s="27">
        <f t="shared" si="5"/>
        <v>1330.682</v>
      </c>
      <c r="G147" s="28"/>
    </row>
    <row r="148" spans="1:8" s="29" customFormat="1" ht="37.5">
      <c r="A148" s="26"/>
      <c r="B148" s="31" t="s">
        <v>227</v>
      </c>
      <c r="C148" s="27"/>
      <c r="D148" s="27">
        <v>4200</v>
      </c>
      <c r="E148" s="27"/>
      <c r="F148" s="27">
        <f t="shared" si="5"/>
        <v>4200</v>
      </c>
      <c r="G148" s="28"/>
    </row>
    <row r="149" spans="1:8" s="29" customFormat="1" ht="51" customHeight="1">
      <c r="A149" s="26"/>
      <c r="B149" s="31" t="s">
        <v>228</v>
      </c>
      <c r="C149" s="27"/>
      <c r="D149" s="27">
        <v>6006.491</v>
      </c>
      <c r="E149" s="27"/>
      <c r="F149" s="27">
        <f t="shared" si="5"/>
        <v>6006.491</v>
      </c>
      <c r="G149" s="28"/>
    </row>
    <row r="150" spans="1:8" s="29" customFormat="1" ht="37.5">
      <c r="A150" s="26"/>
      <c r="B150" s="31" t="s">
        <v>229</v>
      </c>
      <c r="C150" s="27"/>
      <c r="D150" s="27">
        <v>3273.2529999999997</v>
      </c>
      <c r="E150" s="27"/>
      <c r="F150" s="27">
        <f t="shared" si="5"/>
        <v>3273.2529999999997</v>
      </c>
      <c r="G150" s="28"/>
    </row>
    <row r="151" spans="1:8" s="29" customFormat="1" ht="51" customHeight="1">
      <c r="A151" s="26"/>
      <c r="B151" s="31" t="s">
        <v>230</v>
      </c>
      <c r="C151" s="27"/>
      <c r="D151" s="27">
        <v>1800</v>
      </c>
      <c r="E151" s="27"/>
      <c r="F151" s="27">
        <f t="shared" si="5"/>
        <v>1800</v>
      </c>
      <c r="G151" s="28"/>
    </row>
    <row r="152" spans="1:8" s="29" customFormat="1" ht="56.25">
      <c r="A152" s="26"/>
      <c r="B152" s="31" t="s">
        <v>231</v>
      </c>
      <c r="C152" s="27"/>
      <c r="D152" s="27">
        <v>6399.5559999999996</v>
      </c>
      <c r="E152" s="27"/>
      <c r="F152" s="27">
        <f t="shared" si="5"/>
        <v>6399.5559999999996</v>
      </c>
      <c r="G152" s="28"/>
    </row>
    <row r="153" spans="1:8" ht="19.5">
      <c r="A153" s="51" t="s">
        <v>285</v>
      </c>
      <c r="B153" s="23" t="s">
        <v>28</v>
      </c>
      <c r="C153" s="20">
        <v>134906</v>
      </c>
      <c r="D153" s="20"/>
      <c r="E153" s="20">
        <f>-C153</f>
        <v>-134906</v>
      </c>
      <c r="F153" s="20">
        <f>C153+D153+E153</f>
        <v>0</v>
      </c>
      <c r="G153" s="21"/>
    </row>
    <row r="154" spans="1:8" ht="19.5">
      <c r="A154" s="51" t="s">
        <v>41</v>
      </c>
      <c r="B154" s="23" t="s">
        <v>42</v>
      </c>
      <c r="C154" s="20"/>
      <c r="D154" s="20">
        <f>SUM(D155:D165)</f>
        <v>58161</v>
      </c>
      <c r="E154" s="20"/>
      <c r="F154" s="20">
        <f t="shared" si="5"/>
        <v>58161</v>
      </c>
      <c r="G154" s="21"/>
      <c r="H154" s="34"/>
    </row>
    <row r="155" spans="1:8" s="29" customFormat="1">
      <c r="A155" s="26"/>
      <c r="B155" s="17" t="s">
        <v>54</v>
      </c>
      <c r="C155" s="27"/>
      <c r="D155" s="27">
        <v>7876</v>
      </c>
      <c r="E155" s="27"/>
      <c r="F155" s="27">
        <f t="shared" si="5"/>
        <v>7876</v>
      </c>
      <c r="G155" s="28"/>
    </row>
    <row r="156" spans="1:8" s="29" customFormat="1">
      <c r="A156" s="26"/>
      <c r="B156" s="17" t="s">
        <v>55</v>
      </c>
      <c r="C156" s="27"/>
      <c r="D156" s="27">
        <v>5360</v>
      </c>
      <c r="E156" s="27"/>
      <c r="F156" s="27">
        <f t="shared" si="5"/>
        <v>5360</v>
      </c>
      <c r="G156" s="28"/>
    </row>
    <row r="157" spans="1:8" s="29" customFormat="1">
      <c r="A157" s="26"/>
      <c r="B157" s="17" t="s">
        <v>70</v>
      </c>
      <c r="C157" s="27"/>
      <c r="D157" s="27">
        <v>6260</v>
      </c>
      <c r="E157" s="27"/>
      <c r="F157" s="27">
        <f t="shared" si="5"/>
        <v>6260</v>
      </c>
      <c r="G157" s="28"/>
    </row>
    <row r="158" spans="1:8" s="29" customFormat="1">
      <c r="A158" s="26"/>
      <c r="B158" s="17" t="s">
        <v>52</v>
      </c>
      <c r="C158" s="27"/>
      <c r="D158" s="27">
        <v>7284</v>
      </c>
      <c r="E158" s="27"/>
      <c r="F158" s="27">
        <f t="shared" si="5"/>
        <v>7284</v>
      </c>
      <c r="G158" s="28"/>
    </row>
    <row r="159" spans="1:8" s="29" customFormat="1">
      <c r="A159" s="26"/>
      <c r="B159" s="17" t="s">
        <v>56</v>
      </c>
      <c r="C159" s="27"/>
      <c r="D159" s="27">
        <v>4313</v>
      </c>
      <c r="E159" s="27"/>
      <c r="F159" s="27">
        <f t="shared" si="5"/>
        <v>4313</v>
      </c>
      <c r="G159" s="28"/>
    </row>
    <row r="160" spans="1:8" s="29" customFormat="1">
      <c r="A160" s="26"/>
      <c r="B160" s="17" t="s">
        <v>57</v>
      </c>
      <c r="C160" s="27"/>
      <c r="D160" s="27">
        <v>7213</v>
      </c>
      <c r="E160" s="27"/>
      <c r="F160" s="27">
        <f t="shared" si="5"/>
        <v>7213</v>
      </c>
      <c r="G160" s="28"/>
    </row>
    <row r="161" spans="1:7" s="29" customFormat="1">
      <c r="A161" s="26"/>
      <c r="B161" s="17" t="s">
        <v>53</v>
      </c>
      <c r="C161" s="27"/>
      <c r="D161" s="27">
        <v>3133</v>
      </c>
      <c r="E161" s="27"/>
      <c r="F161" s="27">
        <f t="shared" si="5"/>
        <v>3133</v>
      </c>
      <c r="G161" s="28"/>
    </row>
    <row r="162" spans="1:7" s="29" customFormat="1">
      <c r="A162" s="26"/>
      <c r="B162" s="17" t="s">
        <v>51</v>
      </c>
      <c r="C162" s="27"/>
      <c r="D162" s="27">
        <v>1800</v>
      </c>
      <c r="E162" s="27"/>
      <c r="F162" s="27">
        <f t="shared" si="5"/>
        <v>1800</v>
      </c>
      <c r="G162" s="28"/>
    </row>
    <row r="163" spans="1:7" s="29" customFormat="1">
      <c r="A163" s="26"/>
      <c r="B163" s="17" t="s">
        <v>50</v>
      </c>
      <c r="C163" s="27"/>
      <c r="D163" s="27">
        <v>4204</v>
      </c>
      <c r="E163" s="27"/>
      <c r="F163" s="27">
        <f t="shared" si="5"/>
        <v>4204</v>
      </c>
      <c r="G163" s="28"/>
    </row>
    <row r="164" spans="1:7" s="29" customFormat="1">
      <c r="A164" s="26"/>
      <c r="B164" s="17" t="s">
        <v>49</v>
      </c>
      <c r="C164" s="27"/>
      <c r="D164" s="27">
        <v>1414</v>
      </c>
      <c r="E164" s="27"/>
      <c r="F164" s="27">
        <f t="shared" si="5"/>
        <v>1414</v>
      </c>
      <c r="G164" s="28"/>
    </row>
    <row r="165" spans="1:7" s="29" customFormat="1">
      <c r="A165" s="26"/>
      <c r="B165" s="17" t="s">
        <v>58</v>
      </c>
      <c r="C165" s="27"/>
      <c r="D165" s="27">
        <v>9304</v>
      </c>
      <c r="E165" s="27"/>
      <c r="F165" s="27">
        <f t="shared" si="5"/>
        <v>9304</v>
      </c>
      <c r="G165" s="28"/>
    </row>
    <row r="166" spans="1:7" ht="19.5">
      <c r="A166" s="51" t="s">
        <v>41</v>
      </c>
      <c r="B166" s="23" t="s">
        <v>284</v>
      </c>
      <c r="C166" s="20"/>
      <c r="D166" s="20">
        <f>SUM(D167:D205)</f>
        <v>76745</v>
      </c>
      <c r="E166" s="20"/>
      <c r="F166" s="20">
        <f t="shared" si="5"/>
        <v>76745</v>
      </c>
      <c r="G166" s="21"/>
    </row>
    <row r="167" spans="1:7" s="29" customFormat="1" ht="37.5">
      <c r="A167" s="26"/>
      <c r="B167" s="31" t="s">
        <v>71</v>
      </c>
      <c r="C167" s="27"/>
      <c r="D167" s="27">
        <v>2641</v>
      </c>
      <c r="E167" s="27"/>
      <c r="F167" s="27">
        <f t="shared" si="5"/>
        <v>2641</v>
      </c>
      <c r="G167" s="28"/>
    </row>
    <row r="168" spans="1:7" s="29" customFormat="1" ht="37.5">
      <c r="A168" s="26"/>
      <c r="B168" s="31" t="s">
        <v>72</v>
      </c>
      <c r="C168" s="27"/>
      <c r="D168" s="27">
        <v>530</v>
      </c>
      <c r="E168" s="27"/>
      <c r="F168" s="27">
        <f t="shared" si="5"/>
        <v>530</v>
      </c>
      <c r="G168" s="28"/>
    </row>
    <row r="169" spans="1:7" s="29" customFormat="1" ht="37.5">
      <c r="A169" s="26"/>
      <c r="B169" s="31" t="s">
        <v>73</v>
      </c>
      <c r="C169" s="27"/>
      <c r="D169" s="27">
        <v>2581</v>
      </c>
      <c r="E169" s="27"/>
      <c r="F169" s="27">
        <f t="shared" si="5"/>
        <v>2581</v>
      </c>
      <c r="G169" s="28"/>
    </row>
    <row r="170" spans="1:7" s="29" customFormat="1" ht="75">
      <c r="A170" s="26"/>
      <c r="B170" s="31" t="s">
        <v>74</v>
      </c>
      <c r="C170" s="27"/>
      <c r="D170" s="27">
        <v>2000</v>
      </c>
      <c r="E170" s="27"/>
      <c r="F170" s="27">
        <f t="shared" si="5"/>
        <v>2000</v>
      </c>
      <c r="G170" s="28"/>
    </row>
    <row r="171" spans="1:7" s="29" customFormat="1" ht="37.5">
      <c r="A171" s="26"/>
      <c r="B171" s="31" t="s">
        <v>75</v>
      </c>
      <c r="C171" s="27"/>
      <c r="D171" s="27">
        <v>1200</v>
      </c>
      <c r="E171" s="27"/>
      <c r="F171" s="27">
        <f t="shared" si="5"/>
        <v>1200</v>
      </c>
      <c r="G171" s="28"/>
    </row>
    <row r="172" spans="1:7" s="29" customFormat="1" ht="56.25">
      <c r="A172" s="26"/>
      <c r="B172" s="31" t="s">
        <v>76</v>
      </c>
      <c r="C172" s="27"/>
      <c r="D172" s="27">
        <v>832</v>
      </c>
      <c r="E172" s="27"/>
      <c r="F172" s="27">
        <f t="shared" si="5"/>
        <v>832</v>
      </c>
      <c r="G172" s="28"/>
    </row>
    <row r="173" spans="1:7" s="29" customFormat="1" ht="37.5">
      <c r="A173" s="26"/>
      <c r="B173" s="31" t="s">
        <v>77</v>
      </c>
      <c r="C173" s="27"/>
      <c r="D173" s="27">
        <v>2805</v>
      </c>
      <c r="E173" s="27"/>
      <c r="F173" s="27">
        <f t="shared" si="5"/>
        <v>2805</v>
      </c>
      <c r="G173" s="28"/>
    </row>
    <row r="174" spans="1:7" s="29" customFormat="1" ht="37.5">
      <c r="A174" s="26"/>
      <c r="B174" s="31" t="s">
        <v>78</v>
      </c>
      <c r="C174" s="27"/>
      <c r="D174" s="27">
        <v>760</v>
      </c>
      <c r="E174" s="27"/>
      <c r="F174" s="27">
        <f t="shared" si="5"/>
        <v>760</v>
      </c>
      <c r="G174" s="28"/>
    </row>
    <row r="175" spans="1:7" s="29" customFormat="1" ht="37.5">
      <c r="A175" s="26"/>
      <c r="B175" s="31" t="s">
        <v>79</v>
      </c>
      <c r="C175" s="27"/>
      <c r="D175" s="27">
        <v>1078</v>
      </c>
      <c r="E175" s="27"/>
      <c r="F175" s="27">
        <f t="shared" si="5"/>
        <v>1078</v>
      </c>
      <c r="G175" s="28"/>
    </row>
    <row r="176" spans="1:7" s="29" customFormat="1" ht="37.5">
      <c r="A176" s="26"/>
      <c r="B176" s="31" t="s">
        <v>80</v>
      </c>
      <c r="C176" s="27"/>
      <c r="D176" s="27">
        <v>2900</v>
      </c>
      <c r="E176" s="27"/>
      <c r="F176" s="27">
        <f t="shared" si="5"/>
        <v>2900</v>
      </c>
      <c r="G176" s="28"/>
    </row>
    <row r="177" spans="1:7" s="29" customFormat="1">
      <c r="A177" s="26"/>
      <c r="B177" s="31" t="s">
        <v>81</v>
      </c>
      <c r="C177" s="27"/>
      <c r="D177" s="27">
        <v>1800</v>
      </c>
      <c r="E177" s="27"/>
      <c r="F177" s="27">
        <f t="shared" si="5"/>
        <v>1800</v>
      </c>
      <c r="G177" s="28"/>
    </row>
    <row r="178" spans="1:7" s="29" customFormat="1" ht="37.5">
      <c r="A178" s="26"/>
      <c r="B178" s="31" t="s">
        <v>82</v>
      </c>
      <c r="C178" s="27"/>
      <c r="D178" s="27">
        <v>1500</v>
      </c>
      <c r="E178" s="27"/>
      <c r="F178" s="27">
        <f t="shared" si="5"/>
        <v>1500</v>
      </c>
      <c r="G178" s="28"/>
    </row>
    <row r="179" spans="1:7" s="29" customFormat="1" ht="37.5">
      <c r="A179" s="26"/>
      <c r="B179" s="31" t="s">
        <v>83</v>
      </c>
      <c r="C179" s="27"/>
      <c r="D179" s="27">
        <v>402</v>
      </c>
      <c r="E179" s="27"/>
      <c r="F179" s="27">
        <f t="shared" si="5"/>
        <v>402</v>
      </c>
      <c r="G179" s="28"/>
    </row>
    <row r="180" spans="1:7" s="29" customFormat="1" ht="37.5">
      <c r="A180" s="26"/>
      <c r="B180" s="31" t="s">
        <v>84</v>
      </c>
      <c r="C180" s="27"/>
      <c r="D180" s="27">
        <v>1250</v>
      </c>
      <c r="E180" s="27"/>
      <c r="F180" s="27">
        <f t="shared" si="5"/>
        <v>1250</v>
      </c>
      <c r="G180" s="28"/>
    </row>
    <row r="181" spans="1:7" s="29" customFormat="1" ht="56.25">
      <c r="A181" s="26"/>
      <c r="B181" s="31" t="s">
        <v>85</v>
      </c>
      <c r="C181" s="27"/>
      <c r="D181" s="27">
        <v>1200</v>
      </c>
      <c r="E181" s="27"/>
      <c r="F181" s="27">
        <f t="shared" si="5"/>
        <v>1200</v>
      </c>
      <c r="G181" s="28"/>
    </row>
    <row r="182" spans="1:7" s="29" customFormat="1" ht="56.25">
      <c r="A182" s="26"/>
      <c r="B182" s="31" t="s">
        <v>86</v>
      </c>
      <c r="C182" s="27"/>
      <c r="D182" s="27">
        <v>5638</v>
      </c>
      <c r="E182" s="27"/>
      <c r="F182" s="27">
        <f t="shared" si="5"/>
        <v>5638</v>
      </c>
      <c r="G182" s="28"/>
    </row>
    <row r="183" spans="1:7" s="29" customFormat="1" ht="56.25">
      <c r="A183" s="26"/>
      <c r="B183" s="31" t="s">
        <v>87</v>
      </c>
      <c r="C183" s="27"/>
      <c r="D183" s="27">
        <v>1800</v>
      </c>
      <c r="E183" s="27"/>
      <c r="F183" s="27">
        <f t="shared" si="5"/>
        <v>1800</v>
      </c>
      <c r="G183" s="28"/>
    </row>
    <row r="184" spans="1:7" s="29" customFormat="1" ht="37.5">
      <c r="A184" s="26"/>
      <c r="B184" s="31" t="s">
        <v>88</v>
      </c>
      <c r="C184" s="27"/>
      <c r="D184" s="27">
        <v>2635</v>
      </c>
      <c r="E184" s="27"/>
      <c r="F184" s="27">
        <f t="shared" si="5"/>
        <v>2635</v>
      </c>
      <c r="G184" s="28"/>
    </row>
    <row r="185" spans="1:7" s="29" customFormat="1" ht="37.5">
      <c r="A185" s="26"/>
      <c r="B185" s="31" t="s">
        <v>89</v>
      </c>
      <c r="C185" s="27"/>
      <c r="D185" s="27">
        <v>1020</v>
      </c>
      <c r="E185" s="27"/>
      <c r="F185" s="27">
        <f t="shared" si="5"/>
        <v>1020</v>
      </c>
      <c r="G185" s="28"/>
    </row>
    <row r="186" spans="1:7" s="29" customFormat="1" ht="37.5">
      <c r="A186" s="26"/>
      <c r="B186" s="31" t="s">
        <v>90</v>
      </c>
      <c r="C186" s="27"/>
      <c r="D186" s="27">
        <v>1853</v>
      </c>
      <c r="E186" s="27"/>
      <c r="F186" s="27">
        <f t="shared" si="5"/>
        <v>1853</v>
      </c>
      <c r="G186" s="28"/>
    </row>
    <row r="187" spans="1:7" s="29" customFormat="1" ht="56.25">
      <c r="A187" s="26"/>
      <c r="B187" s="31" t="s">
        <v>91</v>
      </c>
      <c r="C187" s="27"/>
      <c r="D187" s="27">
        <v>1622</v>
      </c>
      <c r="E187" s="27"/>
      <c r="F187" s="27">
        <f t="shared" si="5"/>
        <v>1622</v>
      </c>
      <c r="G187" s="28"/>
    </row>
    <row r="188" spans="1:7" s="29" customFormat="1" ht="37.5">
      <c r="A188" s="26"/>
      <c r="B188" s="31" t="s">
        <v>92</v>
      </c>
      <c r="C188" s="27"/>
      <c r="D188" s="27">
        <v>3600</v>
      </c>
      <c r="E188" s="27"/>
      <c r="F188" s="27">
        <f t="shared" si="5"/>
        <v>3600</v>
      </c>
      <c r="G188" s="28"/>
    </row>
    <row r="189" spans="1:7" s="29" customFormat="1">
      <c r="A189" s="26"/>
      <c r="B189" s="31" t="s">
        <v>93</v>
      </c>
      <c r="C189" s="27"/>
      <c r="D189" s="27">
        <v>1980</v>
      </c>
      <c r="E189" s="27"/>
      <c r="F189" s="27">
        <f t="shared" si="5"/>
        <v>1980</v>
      </c>
      <c r="G189" s="28"/>
    </row>
    <row r="190" spans="1:7" s="29" customFormat="1" ht="37.5">
      <c r="A190" s="26"/>
      <c r="B190" s="31" t="s">
        <v>94</v>
      </c>
      <c r="C190" s="27"/>
      <c r="D190" s="27">
        <v>2900</v>
      </c>
      <c r="E190" s="27"/>
      <c r="F190" s="27">
        <f t="shared" si="5"/>
        <v>2900</v>
      </c>
      <c r="G190" s="28"/>
    </row>
    <row r="191" spans="1:7" s="29" customFormat="1" ht="56.25">
      <c r="A191" s="26"/>
      <c r="B191" s="31" t="s">
        <v>95</v>
      </c>
      <c r="C191" s="27"/>
      <c r="D191" s="27">
        <v>800</v>
      </c>
      <c r="E191" s="27"/>
      <c r="F191" s="27">
        <f t="shared" si="5"/>
        <v>800</v>
      </c>
      <c r="G191" s="28"/>
    </row>
    <row r="192" spans="1:7" s="29" customFormat="1" ht="37.5">
      <c r="A192" s="26"/>
      <c r="B192" s="31" t="s">
        <v>96</v>
      </c>
      <c r="C192" s="27"/>
      <c r="D192" s="27">
        <v>400</v>
      </c>
      <c r="E192" s="27"/>
      <c r="F192" s="27">
        <f t="shared" si="5"/>
        <v>400</v>
      </c>
      <c r="G192" s="28"/>
    </row>
    <row r="193" spans="1:7" s="29" customFormat="1" ht="37.5">
      <c r="A193" s="26"/>
      <c r="B193" s="31" t="s">
        <v>97</v>
      </c>
      <c r="C193" s="27"/>
      <c r="D193" s="27">
        <v>3900</v>
      </c>
      <c r="E193" s="27"/>
      <c r="F193" s="27">
        <f t="shared" si="5"/>
        <v>3900</v>
      </c>
      <c r="G193" s="28"/>
    </row>
    <row r="194" spans="1:7" s="29" customFormat="1" ht="37.5">
      <c r="A194" s="26"/>
      <c r="B194" s="31" t="s">
        <v>98</v>
      </c>
      <c r="C194" s="27"/>
      <c r="D194" s="27">
        <v>2000</v>
      </c>
      <c r="E194" s="27"/>
      <c r="F194" s="27">
        <f t="shared" si="5"/>
        <v>2000</v>
      </c>
      <c r="G194" s="28"/>
    </row>
    <row r="195" spans="1:7" s="29" customFormat="1" ht="37.5">
      <c r="A195" s="26"/>
      <c r="B195" s="31" t="s">
        <v>99</v>
      </c>
      <c r="C195" s="27"/>
      <c r="D195" s="27">
        <v>1100</v>
      </c>
      <c r="E195" s="27"/>
      <c r="F195" s="27">
        <f t="shared" si="5"/>
        <v>1100</v>
      </c>
      <c r="G195" s="28"/>
    </row>
    <row r="196" spans="1:7" s="29" customFormat="1" ht="37.5">
      <c r="A196" s="26"/>
      <c r="B196" s="31" t="s">
        <v>100</v>
      </c>
      <c r="C196" s="27"/>
      <c r="D196" s="27">
        <v>2612</v>
      </c>
      <c r="E196" s="27"/>
      <c r="F196" s="27">
        <f t="shared" si="5"/>
        <v>2612</v>
      </c>
      <c r="G196" s="28"/>
    </row>
    <row r="197" spans="1:7" s="29" customFormat="1" ht="37.5">
      <c r="A197" s="26"/>
      <c r="B197" s="31" t="s">
        <v>101</v>
      </c>
      <c r="C197" s="27"/>
      <c r="D197" s="27">
        <v>4500</v>
      </c>
      <c r="E197" s="27"/>
      <c r="F197" s="27">
        <f t="shared" si="5"/>
        <v>4500</v>
      </c>
      <c r="G197" s="28"/>
    </row>
    <row r="198" spans="1:7" s="29" customFormat="1" ht="56.25">
      <c r="A198" s="26"/>
      <c r="B198" s="31" t="s">
        <v>102</v>
      </c>
      <c r="C198" s="27"/>
      <c r="D198" s="27">
        <v>1030</v>
      </c>
      <c r="E198" s="27"/>
      <c r="F198" s="27">
        <f t="shared" si="5"/>
        <v>1030</v>
      </c>
      <c r="G198" s="28"/>
    </row>
    <row r="199" spans="1:7" s="29" customFormat="1" ht="37.5">
      <c r="A199" s="26"/>
      <c r="B199" s="31" t="s">
        <v>103</v>
      </c>
      <c r="C199" s="27"/>
      <c r="D199" s="27">
        <v>1155</v>
      </c>
      <c r="E199" s="27"/>
      <c r="F199" s="27">
        <f t="shared" si="5"/>
        <v>1155</v>
      </c>
      <c r="G199" s="28"/>
    </row>
    <row r="200" spans="1:7" s="29" customFormat="1" ht="37.5">
      <c r="A200" s="26"/>
      <c r="B200" s="31" t="s">
        <v>104</v>
      </c>
      <c r="C200" s="27"/>
      <c r="D200" s="27">
        <v>1417</v>
      </c>
      <c r="E200" s="27"/>
      <c r="F200" s="27">
        <f t="shared" si="5"/>
        <v>1417</v>
      </c>
      <c r="G200" s="28"/>
    </row>
    <row r="201" spans="1:7" s="29" customFormat="1" ht="37.5">
      <c r="A201" s="26"/>
      <c r="B201" s="31" t="s">
        <v>105</v>
      </c>
      <c r="C201" s="27"/>
      <c r="D201" s="27">
        <v>2823</v>
      </c>
      <c r="E201" s="27"/>
      <c r="F201" s="27">
        <f t="shared" si="5"/>
        <v>2823</v>
      </c>
      <c r="G201" s="28"/>
    </row>
    <row r="202" spans="1:7" s="29" customFormat="1" ht="75">
      <c r="A202" s="26"/>
      <c r="B202" s="31" t="s">
        <v>106</v>
      </c>
      <c r="C202" s="27"/>
      <c r="D202" s="27">
        <v>3700</v>
      </c>
      <c r="E202" s="27"/>
      <c r="F202" s="27">
        <f t="shared" si="5"/>
        <v>3700</v>
      </c>
      <c r="G202" s="28"/>
    </row>
    <row r="203" spans="1:7" s="29" customFormat="1" ht="37.5">
      <c r="A203" s="26"/>
      <c r="B203" s="31" t="s">
        <v>107</v>
      </c>
      <c r="C203" s="27"/>
      <c r="D203" s="27">
        <v>2600</v>
      </c>
      <c r="E203" s="27"/>
      <c r="F203" s="27">
        <f t="shared" si="5"/>
        <v>2600</v>
      </c>
      <c r="G203" s="28"/>
    </row>
    <row r="204" spans="1:7" s="29" customFormat="1" ht="56.25">
      <c r="A204" s="26"/>
      <c r="B204" s="31" t="s">
        <v>108</v>
      </c>
      <c r="C204" s="27"/>
      <c r="D204" s="27">
        <v>1270</v>
      </c>
      <c r="E204" s="27"/>
      <c r="F204" s="27">
        <f t="shared" si="5"/>
        <v>1270</v>
      </c>
      <c r="G204" s="28"/>
    </row>
    <row r="205" spans="1:7" s="29" customFormat="1">
      <c r="A205" s="26"/>
      <c r="B205" s="31" t="s">
        <v>109</v>
      </c>
      <c r="C205" s="27"/>
      <c r="D205" s="27">
        <v>911</v>
      </c>
      <c r="E205" s="27"/>
      <c r="F205" s="27">
        <f t="shared" si="5"/>
        <v>911</v>
      </c>
      <c r="G205" s="28"/>
    </row>
    <row r="206" spans="1:7" ht="19.5">
      <c r="A206" s="51" t="s">
        <v>166</v>
      </c>
      <c r="B206" s="23" t="s">
        <v>29</v>
      </c>
      <c r="C206" s="20">
        <v>2490</v>
      </c>
      <c r="D206" s="20"/>
      <c r="E206" s="20">
        <f>-C206</f>
        <v>-2490</v>
      </c>
      <c r="F206" s="20">
        <f t="shared" si="5"/>
        <v>0</v>
      </c>
      <c r="G206" s="21"/>
    </row>
    <row r="207" spans="1:7" ht="19.5">
      <c r="A207" s="51" t="s">
        <v>41</v>
      </c>
      <c r="B207" s="23" t="s">
        <v>42</v>
      </c>
      <c r="C207" s="20"/>
      <c r="D207" s="20">
        <f>SUM(D208)</f>
        <v>2490</v>
      </c>
      <c r="E207" s="20"/>
      <c r="F207" s="20">
        <f t="shared" si="5"/>
        <v>2490</v>
      </c>
      <c r="G207" s="21"/>
    </row>
    <row r="208" spans="1:7" s="29" customFormat="1">
      <c r="A208" s="26"/>
      <c r="B208" s="14" t="s">
        <v>163</v>
      </c>
      <c r="C208" s="27"/>
      <c r="D208" s="27">
        <v>2490</v>
      </c>
      <c r="E208" s="27"/>
      <c r="F208" s="27">
        <f t="shared" si="5"/>
        <v>2490</v>
      </c>
      <c r="G208" s="28"/>
    </row>
    <row r="209" spans="1:8" ht="19.5">
      <c r="A209" s="51" t="s">
        <v>167</v>
      </c>
      <c r="B209" s="23" t="s">
        <v>30</v>
      </c>
      <c r="C209" s="20">
        <v>10443</v>
      </c>
      <c r="D209" s="20"/>
      <c r="E209" s="20">
        <f>-C209</f>
        <v>-10443</v>
      </c>
      <c r="F209" s="20">
        <f t="shared" si="5"/>
        <v>0</v>
      </c>
      <c r="G209" s="21"/>
    </row>
    <row r="210" spans="1:8" ht="19.5">
      <c r="A210" s="51" t="s">
        <v>41</v>
      </c>
      <c r="B210" s="23" t="s">
        <v>42</v>
      </c>
      <c r="C210" s="20"/>
      <c r="D210" s="20">
        <f>D211</f>
        <v>7343</v>
      </c>
      <c r="E210" s="20"/>
      <c r="F210" s="20">
        <f t="shared" si="5"/>
        <v>7343</v>
      </c>
      <c r="G210" s="21"/>
    </row>
    <row r="211" spans="1:8" s="29" customFormat="1">
      <c r="A211" s="26"/>
      <c r="B211" s="14" t="s">
        <v>164</v>
      </c>
      <c r="C211" s="27"/>
      <c r="D211" s="30">
        <v>7343</v>
      </c>
      <c r="E211" s="27"/>
      <c r="F211" s="27">
        <f t="shared" si="5"/>
        <v>7343</v>
      </c>
      <c r="G211" s="28"/>
    </row>
    <row r="212" spans="1:8" ht="19.5">
      <c r="A212" s="51" t="s">
        <v>41</v>
      </c>
      <c r="B212" s="23" t="s">
        <v>284</v>
      </c>
      <c r="C212" s="20"/>
      <c r="D212" s="20">
        <f>SUM(D213:D215)</f>
        <v>3100</v>
      </c>
      <c r="E212" s="20"/>
      <c r="F212" s="20">
        <f t="shared" si="5"/>
        <v>3100</v>
      </c>
      <c r="G212" s="21"/>
    </row>
    <row r="213" spans="1:8" s="29" customFormat="1" ht="37.5">
      <c r="A213" s="26"/>
      <c r="B213" s="31" t="s">
        <v>169</v>
      </c>
      <c r="C213" s="27"/>
      <c r="D213" s="27">
        <v>1000</v>
      </c>
      <c r="E213" s="27"/>
      <c r="F213" s="27">
        <f t="shared" si="5"/>
        <v>1000</v>
      </c>
      <c r="G213" s="28"/>
    </row>
    <row r="214" spans="1:8" s="29" customFormat="1" ht="56.25">
      <c r="A214" s="26"/>
      <c r="B214" s="31" t="s">
        <v>170</v>
      </c>
      <c r="C214" s="27"/>
      <c r="D214" s="27">
        <v>700</v>
      </c>
      <c r="E214" s="27"/>
      <c r="F214" s="27">
        <f t="shared" si="5"/>
        <v>700</v>
      </c>
      <c r="G214" s="28"/>
    </row>
    <row r="215" spans="1:8" s="29" customFormat="1">
      <c r="A215" s="26"/>
      <c r="B215" s="31" t="s">
        <v>171</v>
      </c>
      <c r="C215" s="27"/>
      <c r="D215" s="27">
        <v>1400</v>
      </c>
      <c r="E215" s="27"/>
      <c r="F215" s="27">
        <f t="shared" si="5"/>
        <v>1400</v>
      </c>
      <c r="G215" s="28"/>
    </row>
    <row r="216" spans="1:8" ht="19.5">
      <c r="A216" s="51" t="s">
        <v>168</v>
      </c>
      <c r="B216" s="23" t="s">
        <v>31</v>
      </c>
      <c r="C216" s="20">
        <v>24791</v>
      </c>
      <c r="D216" s="20"/>
      <c r="E216" s="20">
        <f>-C216</f>
        <v>-24791</v>
      </c>
      <c r="F216" s="20">
        <f t="shared" si="5"/>
        <v>0</v>
      </c>
      <c r="G216" s="21"/>
      <c r="H216" s="35"/>
    </row>
    <row r="217" spans="1:8" ht="19.5">
      <c r="A217" s="51"/>
      <c r="B217" s="23" t="s">
        <v>287</v>
      </c>
      <c r="C217" s="20"/>
      <c r="D217" s="20">
        <v>134</v>
      </c>
      <c r="E217" s="20"/>
      <c r="F217" s="20"/>
      <c r="G217" s="21"/>
      <c r="H217" s="35"/>
    </row>
    <row r="218" spans="1:8" ht="19.5">
      <c r="A218" s="51" t="s">
        <v>41</v>
      </c>
      <c r="B218" s="23" t="s">
        <v>42</v>
      </c>
      <c r="C218" s="20"/>
      <c r="D218" s="20">
        <f>SUM(D219:D221)</f>
        <v>14752</v>
      </c>
      <c r="E218" s="20"/>
      <c r="F218" s="20">
        <f t="shared" si="5"/>
        <v>14752</v>
      </c>
      <c r="G218" s="21"/>
      <c r="H218" s="35"/>
    </row>
    <row r="219" spans="1:8" s="29" customFormat="1">
      <c r="A219" s="26"/>
      <c r="B219" s="32" t="s">
        <v>143</v>
      </c>
      <c r="C219" s="27"/>
      <c r="D219" s="27">
        <f>6141+597</f>
        <v>6738</v>
      </c>
      <c r="E219" s="27"/>
      <c r="F219" s="27">
        <f t="shared" si="5"/>
        <v>6738</v>
      </c>
      <c r="G219" s="28"/>
      <c r="H219" s="38"/>
    </row>
    <row r="220" spans="1:8" s="29" customFormat="1">
      <c r="A220" s="26"/>
      <c r="B220" s="32" t="s">
        <v>144</v>
      </c>
      <c r="C220" s="27"/>
      <c r="D220" s="27">
        <v>4874</v>
      </c>
      <c r="E220" s="27"/>
      <c r="F220" s="27">
        <f t="shared" si="5"/>
        <v>4874</v>
      </c>
      <c r="G220" s="28"/>
      <c r="H220" s="38"/>
    </row>
    <row r="221" spans="1:8" s="29" customFormat="1">
      <c r="A221" s="26"/>
      <c r="B221" s="32" t="s">
        <v>145</v>
      </c>
      <c r="C221" s="27"/>
      <c r="D221" s="27">
        <v>3140</v>
      </c>
      <c r="E221" s="27"/>
      <c r="F221" s="27">
        <f t="shared" si="5"/>
        <v>3140</v>
      </c>
      <c r="G221" s="28"/>
      <c r="H221" s="38"/>
    </row>
    <row r="222" spans="1:8" ht="19.5">
      <c r="A222" s="51" t="s">
        <v>41</v>
      </c>
      <c r="B222" s="23" t="s">
        <v>284</v>
      </c>
      <c r="C222" s="20"/>
      <c r="D222" s="20">
        <f>SUM(D223:D230)</f>
        <v>9905</v>
      </c>
      <c r="E222" s="20"/>
      <c r="F222" s="20">
        <f t="shared" si="5"/>
        <v>9905</v>
      </c>
      <c r="G222" s="21"/>
      <c r="H222" s="35"/>
    </row>
    <row r="223" spans="1:8" s="29" customFormat="1" ht="37.5">
      <c r="A223" s="26"/>
      <c r="B223" s="31" t="s">
        <v>146</v>
      </c>
      <c r="C223" s="27"/>
      <c r="D223" s="27">
        <v>630</v>
      </c>
      <c r="E223" s="27"/>
      <c r="F223" s="27">
        <f t="shared" si="5"/>
        <v>630</v>
      </c>
      <c r="G223" s="28"/>
      <c r="H223" s="38"/>
    </row>
    <row r="224" spans="1:8" s="29" customFormat="1" ht="37.5">
      <c r="A224" s="26"/>
      <c r="B224" s="31" t="s">
        <v>147</v>
      </c>
      <c r="C224" s="27"/>
      <c r="D224" s="27">
        <v>600</v>
      </c>
      <c r="E224" s="27"/>
      <c r="F224" s="27">
        <f t="shared" si="5"/>
        <v>600</v>
      </c>
      <c r="G224" s="28"/>
      <c r="H224" s="38"/>
    </row>
    <row r="225" spans="1:8" s="29" customFormat="1" ht="37.5">
      <c r="A225" s="26"/>
      <c r="B225" s="31" t="s">
        <v>148</v>
      </c>
      <c r="C225" s="27"/>
      <c r="D225" s="27">
        <v>530</v>
      </c>
      <c r="E225" s="27"/>
      <c r="F225" s="27">
        <f t="shared" si="5"/>
        <v>530</v>
      </c>
      <c r="G225" s="28"/>
      <c r="H225" s="38"/>
    </row>
    <row r="226" spans="1:8" s="29" customFormat="1" ht="37.5">
      <c r="A226" s="26"/>
      <c r="B226" s="31" t="s">
        <v>149</v>
      </c>
      <c r="C226" s="27"/>
      <c r="D226" s="27">
        <v>700</v>
      </c>
      <c r="E226" s="27"/>
      <c r="F226" s="27">
        <f t="shared" si="5"/>
        <v>700</v>
      </c>
      <c r="G226" s="28"/>
      <c r="H226" s="38"/>
    </row>
    <row r="227" spans="1:8" s="29" customFormat="1" ht="37.5">
      <c r="A227" s="26"/>
      <c r="B227" s="31" t="s">
        <v>150</v>
      </c>
      <c r="C227" s="27"/>
      <c r="D227" s="27">
        <v>1969</v>
      </c>
      <c r="E227" s="27"/>
      <c r="F227" s="27">
        <f t="shared" si="5"/>
        <v>1969</v>
      </c>
      <c r="G227" s="28"/>
      <c r="H227" s="38"/>
    </row>
    <row r="228" spans="1:8" s="29" customFormat="1" ht="37.5">
      <c r="A228" s="26"/>
      <c r="B228" s="31" t="s">
        <v>151</v>
      </c>
      <c r="C228" s="27"/>
      <c r="D228" s="27">
        <v>1200</v>
      </c>
      <c r="E228" s="27"/>
      <c r="F228" s="27">
        <f t="shared" si="5"/>
        <v>1200</v>
      </c>
      <c r="G228" s="28"/>
      <c r="H228" s="38"/>
    </row>
    <row r="229" spans="1:8" s="29" customFormat="1" ht="37.5">
      <c r="A229" s="26"/>
      <c r="B229" s="31" t="s">
        <v>152</v>
      </c>
      <c r="C229" s="27"/>
      <c r="D229" s="27">
        <v>200</v>
      </c>
      <c r="E229" s="27"/>
      <c r="F229" s="27">
        <f t="shared" si="5"/>
        <v>200</v>
      </c>
      <c r="G229" s="28"/>
      <c r="H229" s="38"/>
    </row>
    <row r="230" spans="1:8" s="29" customFormat="1" ht="37.5">
      <c r="A230" s="26"/>
      <c r="B230" s="31" t="s">
        <v>153</v>
      </c>
      <c r="C230" s="27"/>
      <c r="D230" s="27">
        <v>4076</v>
      </c>
      <c r="E230" s="27"/>
      <c r="F230" s="27">
        <f t="shared" si="5"/>
        <v>4076</v>
      </c>
      <c r="G230" s="28"/>
      <c r="H230" s="38"/>
    </row>
    <row r="231" spans="1:8" ht="56.25">
      <c r="A231" s="51" t="s">
        <v>14</v>
      </c>
      <c r="B231" s="23" t="s">
        <v>15</v>
      </c>
      <c r="C231" s="20">
        <f>C232</f>
        <v>44816</v>
      </c>
      <c r="D231" s="20">
        <f t="shared" ref="D231:E231" si="7">D232</f>
        <v>44816</v>
      </c>
      <c r="E231" s="20">
        <f t="shared" si="7"/>
        <v>-44816</v>
      </c>
      <c r="F231" s="20">
        <f t="shared" si="5"/>
        <v>44816</v>
      </c>
      <c r="G231" s="18"/>
    </row>
    <row r="232" spans="1:8" ht="131.25">
      <c r="A232" s="51">
        <v>1</v>
      </c>
      <c r="B232" s="19" t="s">
        <v>16</v>
      </c>
      <c r="C232" s="20">
        <f>SUM(C233:C266)</f>
        <v>44816</v>
      </c>
      <c r="D232" s="20">
        <f>D234+D255+D267</f>
        <v>44816</v>
      </c>
      <c r="E232" s="20">
        <f>SUM(E233:E266)</f>
        <v>-44816</v>
      </c>
      <c r="F232" s="20">
        <f t="shared" si="5"/>
        <v>44816</v>
      </c>
      <c r="G232" s="18"/>
    </row>
    <row r="233" spans="1:8">
      <c r="A233" s="51" t="s">
        <v>286</v>
      </c>
      <c r="B233" s="23" t="s">
        <v>27</v>
      </c>
      <c r="C233" s="20">
        <v>20174</v>
      </c>
      <c r="D233" s="20"/>
      <c r="E233" s="20">
        <f>-C233</f>
        <v>-20174</v>
      </c>
      <c r="F233" s="20">
        <f t="shared" si="5"/>
        <v>0</v>
      </c>
      <c r="G233" s="18"/>
    </row>
    <row r="234" spans="1:8">
      <c r="A234" s="51" t="s">
        <v>41</v>
      </c>
      <c r="B234" s="23" t="s">
        <v>284</v>
      </c>
      <c r="C234" s="20"/>
      <c r="D234" s="20">
        <f>SUM(D235:D253)</f>
        <v>20174</v>
      </c>
      <c r="E234" s="20"/>
      <c r="F234" s="20">
        <f t="shared" si="5"/>
        <v>20174</v>
      </c>
      <c r="G234" s="18"/>
    </row>
    <row r="235" spans="1:8" s="29" customFormat="1" ht="37.5">
      <c r="A235" s="26"/>
      <c r="B235" s="31" t="s">
        <v>232</v>
      </c>
      <c r="C235" s="27"/>
      <c r="D235" s="27">
        <v>3653.7829999999999</v>
      </c>
      <c r="E235" s="27"/>
      <c r="F235" s="27">
        <f t="shared" si="5"/>
        <v>3653.7829999999999</v>
      </c>
      <c r="G235" s="17"/>
    </row>
    <row r="236" spans="1:8" s="29" customFormat="1" ht="37.5">
      <c r="A236" s="26"/>
      <c r="B236" s="31" t="s">
        <v>233</v>
      </c>
      <c r="C236" s="27"/>
      <c r="D236" s="27">
        <v>3637.2080000000001</v>
      </c>
      <c r="E236" s="27"/>
      <c r="F236" s="27">
        <f t="shared" si="5"/>
        <v>3637.2080000000001</v>
      </c>
      <c r="G236" s="17"/>
    </row>
    <row r="237" spans="1:8" s="29" customFormat="1" ht="56.25">
      <c r="A237" s="26"/>
      <c r="B237" s="31" t="s">
        <v>234</v>
      </c>
      <c r="C237" s="27"/>
      <c r="D237" s="27">
        <v>900.52800000000002</v>
      </c>
      <c r="E237" s="27"/>
      <c r="F237" s="27">
        <f t="shared" si="5"/>
        <v>900.52800000000002</v>
      </c>
      <c r="G237" s="17"/>
    </row>
    <row r="238" spans="1:8" s="29" customFormat="1" ht="56.25">
      <c r="A238" s="26"/>
      <c r="B238" s="31" t="s">
        <v>235</v>
      </c>
      <c r="C238" s="27"/>
      <c r="D238" s="27">
        <v>1026.82</v>
      </c>
      <c r="E238" s="27"/>
      <c r="F238" s="27">
        <f t="shared" si="5"/>
        <v>1026.82</v>
      </c>
      <c r="G238" s="17"/>
    </row>
    <row r="239" spans="1:8" s="29" customFormat="1" ht="37.5">
      <c r="A239" s="26"/>
      <c r="B239" s="31" t="s">
        <v>236</v>
      </c>
      <c r="C239" s="27"/>
      <c r="D239" s="27">
        <v>929.84900000000005</v>
      </c>
      <c r="E239" s="27"/>
      <c r="F239" s="27">
        <f t="shared" si="5"/>
        <v>929.84900000000005</v>
      </c>
      <c r="G239" s="17"/>
    </row>
    <row r="240" spans="1:8" s="29" customFormat="1" ht="75">
      <c r="A240" s="26"/>
      <c r="B240" s="31" t="s">
        <v>237</v>
      </c>
      <c r="C240" s="27"/>
      <c r="D240" s="27">
        <v>575.87199999999996</v>
      </c>
      <c r="E240" s="27"/>
      <c r="F240" s="27">
        <f t="shared" si="5"/>
        <v>575.87199999999996</v>
      </c>
      <c r="G240" s="17"/>
    </row>
    <row r="241" spans="1:7" s="29" customFormat="1" ht="75">
      <c r="A241" s="26"/>
      <c r="B241" s="31" t="s">
        <v>238</v>
      </c>
      <c r="C241" s="27"/>
      <c r="D241" s="27">
        <v>1159.8589999999999</v>
      </c>
      <c r="E241" s="27"/>
      <c r="F241" s="27">
        <f t="shared" si="5"/>
        <v>1159.8589999999999</v>
      </c>
      <c r="G241" s="17"/>
    </row>
    <row r="242" spans="1:7" s="29" customFormat="1" ht="56.25">
      <c r="A242" s="26"/>
      <c r="B242" s="31" t="s">
        <v>239</v>
      </c>
      <c r="C242" s="27"/>
      <c r="D242" s="27">
        <v>297.33800000000002</v>
      </c>
      <c r="E242" s="27"/>
      <c r="F242" s="27">
        <f t="shared" si="5"/>
        <v>297.33800000000002</v>
      </c>
      <c r="G242" s="17"/>
    </row>
    <row r="243" spans="1:7" s="29" customFormat="1" ht="37.5">
      <c r="A243" s="26"/>
      <c r="B243" s="31" t="s">
        <v>240</v>
      </c>
      <c r="C243" s="27"/>
      <c r="D243" s="27">
        <v>579.94500000000005</v>
      </c>
      <c r="E243" s="27"/>
      <c r="F243" s="27">
        <f t="shared" si="5"/>
        <v>579.94500000000005</v>
      </c>
      <c r="G243" s="17"/>
    </row>
    <row r="244" spans="1:7" s="29" customFormat="1" ht="56.25">
      <c r="A244" s="26"/>
      <c r="B244" s="31" t="s">
        <v>241</v>
      </c>
      <c r="C244" s="27"/>
      <c r="D244" s="27">
        <v>1574.788</v>
      </c>
      <c r="E244" s="27"/>
      <c r="F244" s="27">
        <f t="shared" si="5"/>
        <v>1574.788</v>
      </c>
      <c r="G244" s="17"/>
    </row>
    <row r="245" spans="1:7" s="29" customFormat="1" ht="37.5">
      <c r="A245" s="26"/>
      <c r="B245" s="31" t="s">
        <v>242</v>
      </c>
      <c r="C245" s="27"/>
      <c r="D245" s="27">
        <v>297.22000000000003</v>
      </c>
      <c r="E245" s="27"/>
      <c r="F245" s="27">
        <f t="shared" si="5"/>
        <v>297.22000000000003</v>
      </c>
      <c r="G245" s="17"/>
    </row>
    <row r="246" spans="1:7" s="29" customFormat="1" ht="37.5">
      <c r="A246" s="26"/>
      <c r="B246" s="31" t="s">
        <v>243</v>
      </c>
      <c r="C246" s="27"/>
      <c r="D246" s="27">
        <v>468.86500000000001</v>
      </c>
      <c r="E246" s="27"/>
      <c r="F246" s="27">
        <f t="shared" si="5"/>
        <v>468.86500000000001</v>
      </c>
      <c r="G246" s="17"/>
    </row>
    <row r="247" spans="1:7" s="29" customFormat="1" ht="56.25">
      <c r="A247" s="26"/>
      <c r="B247" s="31" t="s">
        <v>244</v>
      </c>
      <c r="C247" s="27"/>
      <c r="D247" s="27">
        <v>472.09300000000002</v>
      </c>
      <c r="E247" s="27"/>
      <c r="F247" s="27">
        <f t="shared" si="5"/>
        <v>472.09300000000002</v>
      </c>
      <c r="G247" s="17"/>
    </row>
    <row r="248" spans="1:7" s="29" customFormat="1" ht="37.5">
      <c r="A248" s="26"/>
      <c r="B248" s="31" t="s">
        <v>245</v>
      </c>
      <c r="C248" s="27"/>
      <c r="D248" s="27">
        <v>469.88200000000001</v>
      </c>
      <c r="E248" s="27"/>
      <c r="F248" s="27">
        <f t="shared" si="5"/>
        <v>469.88200000000001</v>
      </c>
      <c r="G248" s="17"/>
    </row>
    <row r="249" spans="1:7" s="29" customFormat="1" ht="75">
      <c r="A249" s="26"/>
      <c r="B249" s="31" t="s">
        <v>246</v>
      </c>
      <c r="C249" s="27"/>
      <c r="D249" s="27">
        <v>1163.5930000000001</v>
      </c>
      <c r="E249" s="27"/>
      <c r="F249" s="27">
        <f t="shared" si="5"/>
        <v>1163.5930000000001</v>
      </c>
      <c r="G249" s="17"/>
    </row>
    <row r="250" spans="1:7" s="29" customFormat="1" ht="56.25">
      <c r="A250" s="26"/>
      <c r="B250" s="31" t="s">
        <v>247</v>
      </c>
      <c r="C250" s="27"/>
      <c r="D250" s="27">
        <v>373.75</v>
      </c>
      <c r="E250" s="27"/>
      <c r="F250" s="27">
        <f t="shared" si="5"/>
        <v>373.75</v>
      </c>
      <c r="G250" s="17"/>
    </row>
    <row r="251" spans="1:7" s="29" customFormat="1" ht="56.25">
      <c r="A251" s="26"/>
      <c r="B251" s="31" t="s">
        <v>248</v>
      </c>
      <c r="C251" s="27"/>
      <c r="D251" s="27">
        <v>591.98199999999997</v>
      </c>
      <c r="E251" s="27"/>
      <c r="F251" s="27">
        <f t="shared" si="5"/>
        <v>591.98199999999997</v>
      </c>
      <c r="G251" s="17"/>
    </row>
    <row r="252" spans="1:7" s="29" customFormat="1" ht="56.25">
      <c r="A252" s="26"/>
      <c r="B252" s="31" t="s">
        <v>249</v>
      </c>
      <c r="C252" s="27"/>
      <c r="D252" s="27">
        <v>700.13400000000001</v>
      </c>
      <c r="E252" s="27"/>
      <c r="F252" s="27">
        <f t="shared" si="5"/>
        <v>700.13400000000001</v>
      </c>
      <c r="G252" s="17"/>
    </row>
    <row r="253" spans="1:7" s="29" customFormat="1" ht="56.25">
      <c r="A253" s="26"/>
      <c r="B253" s="31" t="s">
        <v>250</v>
      </c>
      <c r="C253" s="27"/>
      <c r="D253" s="27">
        <v>1300.491</v>
      </c>
      <c r="E253" s="27"/>
      <c r="F253" s="27">
        <f t="shared" si="5"/>
        <v>1300.491</v>
      </c>
      <c r="G253" s="17"/>
    </row>
    <row r="254" spans="1:7">
      <c r="A254" s="51" t="s">
        <v>285</v>
      </c>
      <c r="B254" s="23" t="s">
        <v>28</v>
      </c>
      <c r="C254" s="20">
        <v>16188</v>
      </c>
      <c r="D254" s="20"/>
      <c r="E254" s="20">
        <f>-C254</f>
        <v>-16188</v>
      </c>
      <c r="F254" s="20">
        <f t="shared" si="5"/>
        <v>0</v>
      </c>
      <c r="G254" s="18"/>
    </row>
    <row r="255" spans="1:7">
      <c r="A255" s="51" t="s">
        <v>41</v>
      </c>
      <c r="B255" s="23" t="s">
        <v>284</v>
      </c>
      <c r="C255" s="20"/>
      <c r="D255" s="20">
        <f>SUM(D256:D265)</f>
        <v>16188</v>
      </c>
      <c r="E255" s="20"/>
      <c r="F255" s="20">
        <f t="shared" si="5"/>
        <v>16188</v>
      </c>
      <c r="G255" s="18"/>
    </row>
    <row r="256" spans="1:7" s="29" customFormat="1" ht="37.5">
      <c r="A256" s="26"/>
      <c r="B256" s="31" t="s">
        <v>110</v>
      </c>
      <c r="C256" s="27"/>
      <c r="D256" s="27">
        <v>289.2</v>
      </c>
      <c r="E256" s="27"/>
      <c r="F256" s="27">
        <f t="shared" si="5"/>
        <v>289.2</v>
      </c>
      <c r="G256" s="17"/>
    </row>
    <row r="257" spans="1:7" s="29" customFormat="1" ht="37.5">
      <c r="A257" s="26"/>
      <c r="B257" s="31" t="s">
        <v>111</v>
      </c>
      <c r="C257" s="27"/>
      <c r="D257" s="27">
        <v>3476</v>
      </c>
      <c r="E257" s="27"/>
      <c r="F257" s="27">
        <f t="shared" si="5"/>
        <v>3476</v>
      </c>
      <c r="G257" s="17"/>
    </row>
    <row r="258" spans="1:7" s="29" customFormat="1" ht="93.75">
      <c r="A258" s="26"/>
      <c r="B258" s="31" t="s">
        <v>112</v>
      </c>
      <c r="C258" s="27"/>
      <c r="D258" s="27">
        <v>1135</v>
      </c>
      <c r="E258" s="27"/>
      <c r="F258" s="27">
        <f t="shared" si="5"/>
        <v>1135</v>
      </c>
      <c r="G258" s="17"/>
    </row>
    <row r="259" spans="1:7" s="29" customFormat="1" ht="37.5">
      <c r="A259" s="26"/>
      <c r="B259" s="31" t="s">
        <v>113</v>
      </c>
      <c r="C259" s="27"/>
      <c r="D259" s="27">
        <v>1125</v>
      </c>
      <c r="E259" s="27"/>
      <c r="F259" s="27">
        <f t="shared" si="5"/>
        <v>1125</v>
      </c>
      <c r="G259" s="17"/>
    </row>
    <row r="260" spans="1:7" s="29" customFormat="1" ht="56.25">
      <c r="A260" s="26"/>
      <c r="B260" s="31" t="s">
        <v>114</v>
      </c>
      <c r="C260" s="27"/>
      <c r="D260" s="27">
        <v>2126</v>
      </c>
      <c r="E260" s="27"/>
      <c r="F260" s="27">
        <f t="shared" si="5"/>
        <v>2126</v>
      </c>
      <c r="G260" s="17"/>
    </row>
    <row r="261" spans="1:7" s="29" customFormat="1" ht="37.5">
      <c r="A261" s="26"/>
      <c r="B261" s="31" t="s">
        <v>115</v>
      </c>
      <c r="C261" s="27"/>
      <c r="D261" s="27">
        <v>1131.8</v>
      </c>
      <c r="E261" s="27"/>
      <c r="F261" s="27">
        <f t="shared" si="5"/>
        <v>1131.8</v>
      </c>
      <c r="G261" s="17"/>
    </row>
    <row r="262" spans="1:7" s="29" customFormat="1" ht="56.25">
      <c r="A262" s="26"/>
      <c r="B262" s="31" t="s">
        <v>116</v>
      </c>
      <c r="C262" s="27"/>
      <c r="D262" s="27">
        <v>711</v>
      </c>
      <c r="E262" s="27"/>
      <c r="F262" s="27">
        <f t="shared" si="5"/>
        <v>711</v>
      </c>
      <c r="G262" s="17"/>
    </row>
    <row r="263" spans="1:7" s="29" customFormat="1" ht="37.5">
      <c r="A263" s="26"/>
      <c r="B263" s="31" t="s">
        <v>117</v>
      </c>
      <c r="C263" s="27"/>
      <c r="D263" s="27">
        <v>1974</v>
      </c>
      <c r="E263" s="27"/>
      <c r="F263" s="27">
        <f t="shared" si="5"/>
        <v>1974</v>
      </c>
      <c r="G263" s="17"/>
    </row>
    <row r="264" spans="1:7" s="29" customFormat="1" ht="37.5">
      <c r="A264" s="26"/>
      <c r="B264" s="31" t="s">
        <v>118</v>
      </c>
      <c r="C264" s="27"/>
      <c r="D264" s="27">
        <v>3150</v>
      </c>
      <c r="E264" s="27"/>
      <c r="F264" s="27">
        <f t="shared" si="5"/>
        <v>3150</v>
      </c>
      <c r="G264" s="17"/>
    </row>
    <row r="265" spans="1:7" s="29" customFormat="1" ht="56.25">
      <c r="A265" s="26"/>
      <c r="B265" s="31" t="s">
        <v>119</v>
      </c>
      <c r="C265" s="27"/>
      <c r="D265" s="27">
        <v>1070</v>
      </c>
      <c r="E265" s="27"/>
      <c r="F265" s="27">
        <f t="shared" si="5"/>
        <v>1070</v>
      </c>
      <c r="G265" s="17"/>
    </row>
    <row r="266" spans="1:7">
      <c r="A266" s="51" t="s">
        <v>166</v>
      </c>
      <c r="B266" s="23" t="s">
        <v>31</v>
      </c>
      <c r="C266" s="20">
        <v>8454</v>
      </c>
      <c r="D266" s="20"/>
      <c r="E266" s="20">
        <f>-C266</f>
        <v>-8454</v>
      </c>
      <c r="F266" s="20">
        <f t="shared" si="5"/>
        <v>0</v>
      </c>
      <c r="G266" s="18"/>
    </row>
    <row r="267" spans="1:7">
      <c r="A267" s="51" t="s">
        <v>41</v>
      </c>
      <c r="B267" s="23" t="s">
        <v>284</v>
      </c>
      <c r="C267" s="20"/>
      <c r="D267" s="20">
        <f>SUM(D268:D276)</f>
        <v>8454</v>
      </c>
      <c r="E267" s="20"/>
      <c r="F267" s="20">
        <f t="shared" si="5"/>
        <v>8454</v>
      </c>
      <c r="G267" s="18"/>
    </row>
    <row r="268" spans="1:7" s="29" customFormat="1" ht="56.25">
      <c r="A268" s="26"/>
      <c r="B268" s="31" t="s">
        <v>154</v>
      </c>
      <c r="C268" s="27"/>
      <c r="D268" s="27">
        <v>1522</v>
      </c>
      <c r="E268" s="27"/>
      <c r="F268" s="27">
        <f t="shared" si="5"/>
        <v>1522</v>
      </c>
      <c r="G268" s="17"/>
    </row>
    <row r="269" spans="1:7" s="29" customFormat="1" ht="75">
      <c r="A269" s="26"/>
      <c r="B269" s="31" t="s">
        <v>155</v>
      </c>
      <c r="C269" s="27"/>
      <c r="D269" s="27">
        <v>496</v>
      </c>
      <c r="E269" s="27"/>
      <c r="F269" s="27">
        <f t="shared" si="5"/>
        <v>496</v>
      </c>
      <c r="G269" s="17"/>
    </row>
    <row r="270" spans="1:7" s="29" customFormat="1" ht="75">
      <c r="A270" s="26"/>
      <c r="B270" s="31" t="s">
        <v>156</v>
      </c>
      <c r="C270" s="27"/>
      <c r="D270" s="27">
        <v>1304</v>
      </c>
      <c r="E270" s="27"/>
      <c r="F270" s="27">
        <f t="shared" si="5"/>
        <v>1304</v>
      </c>
      <c r="G270" s="17"/>
    </row>
    <row r="271" spans="1:7" s="29" customFormat="1" ht="93.75">
      <c r="A271" s="26"/>
      <c r="B271" s="31" t="s">
        <v>157</v>
      </c>
      <c r="C271" s="27"/>
      <c r="D271" s="27">
        <v>550</v>
      </c>
      <c r="E271" s="27"/>
      <c r="F271" s="27">
        <f t="shared" si="5"/>
        <v>550</v>
      </c>
      <c r="G271" s="17"/>
    </row>
    <row r="272" spans="1:7" s="29" customFormat="1" ht="56.25">
      <c r="A272" s="26"/>
      <c r="B272" s="31" t="s">
        <v>158</v>
      </c>
      <c r="C272" s="27"/>
      <c r="D272" s="27">
        <v>932</v>
      </c>
      <c r="E272" s="27"/>
      <c r="F272" s="27">
        <f t="shared" si="5"/>
        <v>932</v>
      </c>
      <c r="G272" s="17"/>
    </row>
    <row r="273" spans="1:7" s="29" customFormat="1" ht="56.25">
      <c r="A273" s="26"/>
      <c r="B273" s="31" t="s">
        <v>159</v>
      </c>
      <c r="C273" s="27"/>
      <c r="D273" s="27">
        <v>1000</v>
      </c>
      <c r="E273" s="27"/>
      <c r="F273" s="27">
        <f t="shared" si="5"/>
        <v>1000</v>
      </c>
      <c r="G273" s="17"/>
    </row>
    <row r="274" spans="1:7" s="29" customFormat="1" ht="56.25">
      <c r="A274" s="26"/>
      <c r="B274" s="31" t="s">
        <v>160</v>
      </c>
      <c r="C274" s="27"/>
      <c r="D274" s="27">
        <v>800</v>
      </c>
      <c r="E274" s="27"/>
      <c r="F274" s="27">
        <f t="shared" si="5"/>
        <v>800</v>
      </c>
      <c r="G274" s="17"/>
    </row>
    <row r="275" spans="1:7" s="29" customFormat="1" ht="56.25">
      <c r="A275" s="26"/>
      <c r="B275" s="31" t="s">
        <v>161</v>
      </c>
      <c r="C275" s="27"/>
      <c r="D275" s="27">
        <v>1000</v>
      </c>
      <c r="E275" s="27"/>
      <c r="F275" s="27">
        <f t="shared" si="5"/>
        <v>1000</v>
      </c>
      <c r="G275" s="17"/>
    </row>
    <row r="276" spans="1:7" s="29" customFormat="1" ht="93.75">
      <c r="A276" s="26"/>
      <c r="B276" s="31" t="s">
        <v>162</v>
      </c>
      <c r="C276" s="27"/>
      <c r="D276" s="27">
        <v>850</v>
      </c>
      <c r="E276" s="27"/>
      <c r="F276" s="27">
        <f t="shared" si="5"/>
        <v>850</v>
      </c>
      <c r="G276" s="17"/>
    </row>
    <row r="277" spans="1:7" ht="75">
      <c r="A277" s="51" t="s">
        <v>17</v>
      </c>
      <c r="B277" s="23" t="s">
        <v>18</v>
      </c>
      <c r="C277" s="20">
        <f>C278+C303+C321+C327</f>
        <v>95080</v>
      </c>
      <c r="D277" s="20">
        <f>D279+D295+D304+D317+D322+D324+D328</f>
        <v>95080</v>
      </c>
      <c r="E277" s="20">
        <f t="shared" ref="E277" si="8">E278+E303+E321+E327</f>
        <v>-95080</v>
      </c>
      <c r="F277" s="20">
        <f>C277+D277+E277</f>
        <v>95080</v>
      </c>
      <c r="G277" s="18"/>
    </row>
    <row r="278" spans="1:7">
      <c r="A278" s="51">
        <v>1</v>
      </c>
      <c r="B278" s="23" t="s">
        <v>27</v>
      </c>
      <c r="C278" s="20">
        <v>51742</v>
      </c>
      <c r="D278" s="20"/>
      <c r="E278" s="20">
        <f>-C278</f>
        <v>-51742</v>
      </c>
      <c r="F278" s="20">
        <f t="shared" si="5"/>
        <v>0</v>
      </c>
      <c r="G278" s="18"/>
    </row>
    <row r="279" spans="1:7">
      <c r="A279" s="51" t="s">
        <v>41</v>
      </c>
      <c r="B279" s="23" t="s">
        <v>42</v>
      </c>
      <c r="C279" s="20"/>
      <c r="D279" s="20">
        <f>SUM(D280:D294)</f>
        <v>38930.203000000001</v>
      </c>
      <c r="E279" s="20"/>
      <c r="F279" s="20">
        <f t="shared" si="5"/>
        <v>38930.203000000001</v>
      </c>
      <c r="G279" s="18"/>
    </row>
    <row r="280" spans="1:7" s="29" customFormat="1">
      <c r="A280" s="26"/>
      <c r="B280" s="31" t="s">
        <v>174</v>
      </c>
      <c r="C280" s="36"/>
      <c r="D280" s="27">
        <v>2850</v>
      </c>
      <c r="E280" s="27"/>
      <c r="F280" s="27">
        <f t="shared" si="5"/>
        <v>2850</v>
      </c>
      <c r="G280" s="17"/>
    </row>
    <row r="281" spans="1:7" s="29" customFormat="1">
      <c r="A281" s="26"/>
      <c r="B281" s="31" t="s">
        <v>175</v>
      </c>
      <c r="C281" s="36"/>
      <c r="D281" s="27">
        <v>1900</v>
      </c>
      <c r="E281" s="27"/>
      <c r="F281" s="27">
        <f t="shared" si="5"/>
        <v>1900</v>
      </c>
      <c r="G281" s="17"/>
    </row>
    <row r="282" spans="1:7" s="29" customFormat="1">
      <c r="A282" s="26"/>
      <c r="B282" s="31" t="s">
        <v>182</v>
      </c>
      <c r="C282" s="36"/>
      <c r="D282" s="27">
        <v>5694.5990000000002</v>
      </c>
      <c r="E282" s="27"/>
      <c r="F282" s="27">
        <f t="shared" si="5"/>
        <v>5694.5990000000002</v>
      </c>
      <c r="G282" s="17"/>
    </row>
    <row r="283" spans="1:7" s="29" customFormat="1">
      <c r="A283" s="26"/>
      <c r="B283" s="31" t="s">
        <v>176</v>
      </c>
      <c r="C283" s="36"/>
      <c r="D283" s="27">
        <v>2850</v>
      </c>
      <c r="E283" s="27"/>
      <c r="F283" s="27">
        <f t="shared" si="5"/>
        <v>2850</v>
      </c>
      <c r="G283" s="17"/>
    </row>
    <row r="284" spans="1:7" s="29" customFormat="1">
      <c r="A284" s="26"/>
      <c r="B284" s="31" t="s">
        <v>177</v>
      </c>
      <c r="C284" s="36"/>
      <c r="D284" s="27">
        <v>950</v>
      </c>
      <c r="E284" s="27"/>
      <c r="F284" s="27">
        <f t="shared" si="5"/>
        <v>950</v>
      </c>
      <c r="G284" s="17"/>
    </row>
    <row r="285" spans="1:7" s="29" customFormat="1">
      <c r="A285" s="26"/>
      <c r="B285" s="31" t="s">
        <v>178</v>
      </c>
      <c r="C285" s="36"/>
      <c r="D285" s="27">
        <v>1900</v>
      </c>
      <c r="E285" s="27"/>
      <c r="F285" s="27">
        <f t="shared" si="5"/>
        <v>1900</v>
      </c>
      <c r="G285" s="17"/>
    </row>
    <row r="286" spans="1:7" s="29" customFormat="1">
      <c r="A286" s="26"/>
      <c r="B286" s="31" t="s">
        <v>179</v>
      </c>
      <c r="C286" s="36"/>
      <c r="D286" s="27">
        <v>3800</v>
      </c>
      <c r="E286" s="27"/>
      <c r="F286" s="27">
        <f t="shared" si="5"/>
        <v>3800</v>
      </c>
      <c r="G286" s="17"/>
    </row>
    <row r="287" spans="1:7" s="29" customFormat="1">
      <c r="A287" s="26"/>
      <c r="B287" s="31" t="s">
        <v>180</v>
      </c>
      <c r="C287" s="36"/>
      <c r="D287" s="27">
        <v>5700</v>
      </c>
      <c r="E287" s="27"/>
      <c r="F287" s="27">
        <f t="shared" si="5"/>
        <v>5700</v>
      </c>
      <c r="G287" s="17"/>
    </row>
    <row r="288" spans="1:7" s="29" customFormat="1">
      <c r="A288" s="26"/>
      <c r="B288" s="31" t="s">
        <v>181</v>
      </c>
      <c r="C288" s="36"/>
      <c r="D288" s="27">
        <v>950</v>
      </c>
      <c r="E288" s="27"/>
      <c r="F288" s="27">
        <f t="shared" si="5"/>
        <v>950</v>
      </c>
      <c r="G288" s="17"/>
    </row>
    <row r="289" spans="1:7" s="29" customFormat="1">
      <c r="A289" s="26"/>
      <c r="B289" s="31" t="s">
        <v>183</v>
      </c>
      <c r="C289" s="36"/>
      <c r="D289" s="27">
        <v>935.60400000000004</v>
      </c>
      <c r="E289" s="27"/>
      <c r="F289" s="27">
        <f t="shared" si="5"/>
        <v>935.60400000000004</v>
      </c>
      <c r="G289" s="17"/>
    </row>
    <row r="290" spans="1:7" s="29" customFormat="1">
      <c r="A290" s="26"/>
      <c r="B290" s="31" t="s">
        <v>186</v>
      </c>
      <c r="C290" s="36"/>
      <c r="D290" s="27">
        <v>4750</v>
      </c>
      <c r="E290" s="27"/>
      <c r="F290" s="27">
        <f t="shared" si="5"/>
        <v>4750</v>
      </c>
      <c r="G290" s="17"/>
    </row>
    <row r="291" spans="1:7" s="29" customFormat="1">
      <c r="A291" s="26"/>
      <c r="B291" s="31" t="s">
        <v>191</v>
      </c>
      <c r="C291" s="36"/>
      <c r="D291" s="27">
        <v>950</v>
      </c>
      <c r="E291" s="27"/>
      <c r="F291" s="27">
        <f t="shared" si="5"/>
        <v>950</v>
      </c>
      <c r="G291" s="17"/>
    </row>
    <row r="292" spans="1:7" s="29" customFormat="1">
      <c r="A292" s="26"/>
      <c r="B292" s="31" t="s">
        <v>187</v>
      </c>
      <c r="C292" s="36"/>
      <c r="D292" s="27">
        <v>1900</v>
      </c>
      <c r="E292" s="27"/>
      <c r="F292" s="27">
        <f t="shared" si="5"/>
        <v>1900</v>
      </c>
      <c r="G292" s="17"/>
    </row>
    <row r="293" spans="1:7" s="29" customFormat="1">
      <c r="A293" s="26"/>
      <c r="B293" s="31" t="s">
        <v>188</v>
      </c>
      <c r="C293" s="36"/>
      <c r="D293" s="27">
        <v>1900</v>
      </c>
      <c r="E293" s="27"/>
      <c r="F293" s="27">
        <f t="shared" si="5"/>
        <v>1900</v>
      </c>
      <c r="G293" s="17"/>
    </row>
    <row r="294" spans="1:7" s="29" customFormat="1">
      <c r="A294" s="26"/>
      <c r="B294" s="31" t="s">
        <v>192</v>
      </c>
      <c r="C294" s="36"/>
      <c r="D294" s="27">
        <v>1900</v>
      </c>
      <c r="E294" s="27"/>
      <c r="F294" s="27">
        <f t="shared" si="5"/>
        <v>1900</v>
      </c>
      <c r="G294" s="17"/>
    </row>
    <row r="295" spans="1:7">
      <c r="A295" s="51" t="s">
        <v>41</v>
      </c>
      <c r="B295" s="23" t="s">
        <v>284</v>
      </c>
      <c r="C295" s="20"/>
      <c r="D295" s="20">
        <f>SUM(D296:D302)</f>
        <v>12811.797</v>
      </c>
      <c r="E295" s="20"/>
      <c r="F295" s="20">
        <f t="shared" si="5"/>
        <v>12811.797</v>
      </c>
      <c r="G295" s="18"/>
    </row>
    <row r="296" spans="1:7" s="29" customFormat="1" ht="56.25">
      <c r="A296" s="26"/>
      <c r="B296" s="31" t="s">
        <v>251</v>
      </c>
      <c r="C296" s="36"/>
      <c r="D296" s="27">
        <v>1721.8230000000001</v>
      </c>
      <c r="E296" s="27"/>
      <c r="F296" s="27">
        <f t="shared" si="5"/>
        <v>1721.8230000000001</v>
      </c>
      <c r="G296" s="17"/>
    </row>
    <row r="297" spans="1:7" s="29" customFormat="1" ht="56.25">
      <c r="A297" s="26"/>
      <c r="B297" s="31" t="s">
        <v>252</v>
      </c>
      <c r="C297" s="36"/>
      <c r="D297" s="27">
        <v>1723.9960000000001</v>
      </c>
      <c r="E297" s="27"/>
      <c r="F297" s="27">
        <f t="shared" si="5"/>
        <v>1723.9960000000001</v>
      </c>
      <c r="G297" s="17"/>
    </row>
    <row r="298" spans="1:7" s="29" customFormat="1" ht="56.25">
      <c r="A298" s="26"/>
      <c r="B298" s="31" t="s">
        <v>253</v>
      </c>
      <c r="C298" s="36"/>
      <c r="D298" s="27">
        <v>1549.1399999999999</v>
      </c>
      <c r="E298" s="27"/>
      <c r="F298" s="27">
        <f t="shared" si="5"/>
        <v>1549.1399999999999</v>
      </c>
      <c r="G298" s="17"/>
    </row>
    <row r="299" spans="1:7" s="29" customFormat="1" ht="56.25">
      <c r="A299" s="26"/>
      <c r="B299" s="31" t="s">
        <v>254</v>
      </c>
      <c r="C299" s="36"/>
      <c r="D299" s="27">
        <v>1785</v>
      </c>
      <c r="E299" s="27"/>
      <c r="F299" s="27">
        <f t="shared" si="5"/>
        <v>1785</v>
      </c>
      <c r="G299" s="17"/>
    </row>
    <row r="300" spans="1:7" s="29" customFormat="1" ht="56.25">
      <c r="A300" s="26"/>
      <c r="B300" s="31" t="s">
        <v>255</v>
      </c>
      <c r="C300" s="36"/>
      <c r="D300" s="27">
        <v>3272.2559999999999</v>
      </c>
      <c r="E300" s="27"/>
      <c r="F300" s="27">
        <f t="shared" si="5"/>
        <v>3272.2559999999999</v>
      </c>
      <c r="G300" s="17"/>
    </row>
    <row r="301" spans="1:7" s="29" customFormat="1" ht="56.25">
      <c r="A301" s="26"/>
      <c r="B301" s="31" t="s">
        <v>256</v>
      </c>
      <c r="C301" s="36"/>
      <c r="D301" s="27"/>
      <c r="E301" s="27"/>
      <c r="F301" s="27">
        <f t="shared" si="5"/>
        <v>0</v>
      </c>
      <c r="G301" s="17"/>
    </row>
    <row r="302" spans="1:7" s="29" customFormat="1" ht="56.25">
      <c r="A302" s="26"/>
      <c r="B302" s="31" t="s">
        <v>257</v>
      </c>
      <c r="C302" s="36"/>
      <c r="D302" s="27">
        <v>2759.5819999999999</v>
      </c>
      <c r="E302" s="27"/>
      <c r="F302" s="27">
        <f t="shared" si="5"/>
        <v>2759.5819999999999</v>
      </c>
      <c r="G302" s="17"/>
    </row>
    <row r="303" spans="1:7">
      <c r="A303" s="51">
        <v>2</v>
      </c>
      <c r="B303" s="23" t="s">
        <v>28</v>
      </c>
      <c r="C303" s="20">
        <v>40712</v>
      </c>
      <c r="D303" s="20"/>
      <c r="E303" s="20">
        <f>-C303</f>
        <v>-40712</v>
      </c>
      <c r="F303" s="20">
        <f t="shared" si="5"/>
        <v>0</v>
      </c>
      <c r="G303" s="18"/>
    </row>
    <row r="304" spans="1:7">
      <c r="A304" s="51" t="s">
        <v>41</v>
      </c>
      <c r="B304" s="23" t="s">
        <v>42</v>
      </c>
      <c r="C304" s="20"/>
      <c r="D304" s="20">
        <f>SUM(D305:D316)</f>
        <v>22207</v>
      </c>
      <c r="E304" s="20"/>
      <c r="F304" s="20">
        <f t="shared" si="5"/>
        <v>22207</v>
      </c>
      <c r="G304" s="18"/>
    </row>
    <row r="305" spans="1:7" s="29" customFormat="1">
      <c r="A305" s="26"/>
      <c r="B305" s="31" t="s">
        <v>120</v>
      </c>
      <c r="C305" s="36"/>
      <c r="D305" s="27">
        <v>294</v>
      </c>
      <c r="E305" s="27"/>
      <c r="F305" s="27">
        <f t="shared" si="5"/>
        <v>294</v>
      </c>
      <c r="G305" s="17"/>
    </row>
    <row r="306" spans="1:7" s="29" customFormat="1">
      <c r="A306" s="26"/>
      <c r="B306" s="31" t="s">
        <v>121</v>
      </c>
      <c r="C306" s="36"/>
      <c r="D306" s="27">
        <v>1927</v>
      </c>
      <c r="E306" s="27"/>
      <c r="F306" s="27">
        <f t="shared" si="5"/>
        <v>1927</v>
      </c>
      <c r="G306" s="17"/>
    </row>
    <row r="307" spans="1:7" s="29" customFormat="1">
      <c r="A307" s="26"/>
      <c r="B307" s="31" t="s">
        <v>48</v>
      </c>
      <c r="C307" s="36"/>
      <c r="D307" s="27">
        <v>1487</v>
      </c>
      <c r="E307" s="27"/>
      <c r="F307" s="27">
        <f t="shared" si="5"/>
        <v>1487</v>
      </c>
      <c r="G307" s="17"/>
    </row>
    <row r="308" spans="1:7" s="29" customFormat="1">
      <c r="A308" s="26"/>
      <c r="B308" s="31" t="s">
        <v>122</v>
      </c>
      <c r="C308" s="36"/>
      <c r="D308" s="27">
        <v>5162</v>
      </c>
      <c r="E308" s="27"/>
      <c r="F308" s="27">
        <f t="shared" si="5"/>
        <v>5162</v>
      </c>
      <c r="G308" s="17"/>
    </row>
    <row r="309" spans="1:7" s="29" customFormat="1">
      <c r="A309" s="26"/>
      <c r="B309" s="31" t="s">
        <v>123</v>
      </c>
      <c r="C309" s="36"/>
      <c r="D309" s="27">
        <v>1572</v>
      </c>
      <c r="E309" s="27"/>
      <c r="F309" s="27">
        <f t="shared" si="5"/>
        <v>1572</v>
      </c>
      <c r="G309" s="17"/>
    </row>
    <row r="310" spans="1:7" s="29" customFormat="1">
      <c r="A310" s="26"/>
      <c r="B310" s="31" t="s">
        <v>49</v>
      </c>
      <c r="C310" s="36"/>
      <c r="D310" s="27">
        <v>2010</v>
      </c>
      <c r="E310" s="27"/>
      <c r="F310" s="27">
        <f t="shared" si="5"/>
        <v>2010</v>
      </c>
      <c r="G310" s="17"/>
    </row>
    <row r="311" spans="1:7" s="29" customFormat="1">
      <c r="A311" s="26"/>
      <c r="B311" s="31" t="s">
        <v>124</v>
      </c>
      <c r="C311" s="36"/>
      <c r="D311" s="27">
        <v>1275</v>
      </c>
      <c r="E311" s="27"/>
      <c r="F311" s="27">
        <f t="shared" si="5"/>
        <v>1275</v>
      </c>
      <c r="G311" s="17"/>
    </row>
    <row r="312" spans="1:7" s="29" customFormat="1">
      <c r="A312" s="26"/>
      <c r="B312" s="31" t="s">
        <v>58</v>
      </c>
      <c r="C312" s="36"/>
      <c r="D312" s="27">
        <v>795</v>
      </c>
      <c r="E312" s="27"/>
      <c r="F312" s="27">
        <f t="shared" si="5"/>
        <v>795</v>
      </c>
      <c r="G312" s="17"/>
    </row>
    <row r="313" spans="1:7" s="29" customFormat="1">
      <c r="A313" s="26"/>
      <c r="B313" s="31" t="s">
        <v>53</v>
      </c>
      <c r="C313" s="36"/>
      <c r="D313" s="27">
        <v>1660.56</v>
      </c>
      <c r="E313" s="27"/>
      <c r="F313" s="27">
        <f t="shared" si="5"/>
        <v>1660.56</v>
      </c>
      <c r="G313" s="17"/>
    </row>
    <row r="314" spans="1:7" s="29" customFormat="1">
      <c r="A314" s="26"/>
      <c r="B314" s="31" t="s">
        <v>125</v>
      </c>
      <c r="C314" s="36"/>
      <c r="D314" s="27">
        <v>4654.4400000000005</v>
      </c>
      <c r="E314" s="27"/>
      <c r="F314" s="27">
        <f t="shared" si="5"/>
        <v>4654.4400000000005</v>
      </c>
      <c r="G314" s="17"/>
    </row>
    <row r="315" spans="1:7" s="29" customFormat="1">
      <c r="A315" s="26"/>
      <c r="B315" s="31" t="s">
        <v>56</v>
      </c>
      <c r="C315" s="36"/>
      <c r="D315" s="27">
        <v>420</v>
      </c>
      <c r="E315" s="27"/>
      <c r="F315" s="27">
        <f t="shared" si="5"/>
        <v>420</v>
      </c>
      <c r="G315" s="17"/>
    </row>
    <row r="316" spans="1:7" s="29" customFormat="1">
      <c r="A316" s="26"/>
      <c r="B316" s="31" t="s">
        <v>51</v>
      </c>
      <c r="C316" s="36"/>
      <c r="D316" s="27">
        <v>950</v>
      </c>
      <c r="E316" s="27"/>
      <c r="F316" s="27">
        <f t="shared" si="5"/>
        <v>950</v>
      </c>
      <c r="G316" s="17"/>
    </row>
    <row r="317" spans="1:7">
      <c r="A317" s="51" t="s">
        <v>41</v>
      </c>
      <c r="B317" s="23" t="s">
        <v>284</v>
      </c>
      <c r="C317" s="20"/>
      <c r="D317" s="20">
        <f>SUM(D318:D320)</f>
        <v>18505</v>
      </c>
      <c r="E317" s="20"/>
      <c r="F317" s="20">
        <f t="shared" si="5"/>
        <v>18505</v>
      </c>
      <c r="G317" s="18"/>
    </row>
    <row r="318" spans="1:7" s="29" customFormat="1" ht="61.5" customHeight="1">
      <c r="A318" s="26"/>
      <c r="B318" s="17" t="s">
        <v>126</v>
      </c>
      <c r="C318" s="27"/>
      <c r="D318" s="25">
        <v>5840</v>
      </c>
      <c r="E318" s="27"/>
      <c r="F318" s="27">
        <f t="shared" si="5"/>
        <v>5840</v>
      </c>
      <c r="G318" s="17"/>
    </row>
    <row r="319" spans="1:7" s="29" customFormat="1" ht="46.5" customHeight="1">
      <c r="A319" s="26"/>
      <c r="B319" s="17" t="s">
        <v>127</v>
      </c>
      <c r="C319" s="27"/>
      <c r="D319" s="25">
        <v>1265</v>
      </c>
      <c r="E319" s="27"/>
      <c r="F319" s="27">
        <f t="shared" si="5"/>
        <v>1265</v>
      </c>
      <c r="G319" s="17"/>
    </row>
    <row r="320" spans="1:7" s="29" customFormat="1" ht="64.5" customHeight="1">
      <c r="A320" s="26"/>
      <c r="B320" s="17" t="s">
        <v>128</v>
      </c>
      <c r="C320" s="27"/>
      <c r="D320" s="25">
        <v>11400</v>
      </c>
      <c r="E320" s="27"/>
      <c r="F320" s="27">
        <f t="shared" si="5"/>
        <v>11400</v>
      </c>
      <c r="G320" s="17"/>
    </row>
    <row r="321" spans="1:7">
      <c r="A321" s="51" t="s">
        <v>167</v>
      </c>
      <c r="B321" s="23" t="s">
        <v>30</v>
      </c>
      <c r="C321" s="20">
        <v>2101</v>
      </c>
      <c r="D321" s="20"/>
      <c r="E321" s="20">
        <f>-C321</f>
        <v>-2101</v>
      </c>
      <c r="F321" s="20">
        <f t="shared" si="5"/>
        <v>0</v>
      </c>
      <c r="G321" s="18"/>
    </row>
    <row r="322" spans="1:7">
      <c r="A322" s="51" t="s">
        <v>41</v>
      </c>
      <c r="B322" s="23" t="s">
        <v>42</v>
      </c>
      <c r="C322" s="20"/>
      <c r="D322" s="20">
        <f>D323</f>
        <v>101</v>
      </c>
      <c r="E322" s="20"/>
      <c r="F322" s="20">
        <f t="shared" si="5"/>
        <v>101</v>
      </c>
      <c r="G322" s="18"/>
    </row>
    <row r="323" spans="1:7" s="29" customFormat="1">
      <c r="A323" s="26"/>
      <c r="B323" s="14" t="s">
        <v>164</v>
      </c>
      <c r="C323" s="27"/>
      <c r="D323" s="27">
        <v>101</v>
      </c>
      <c r="E323" s="27"/>
      <c r="F323" s="27">
        <f t="shared" si="5"/>
        <v>101</v>
      </c>
      <c r="G323" s="17"/>
    </row>
    <row r="324" spans="1:7">
      <c r="A324" s="51" t="s">
        <v>41</v>
      </c>
      <c r="B324" s="23" t="s">
        <v>284</v>
      </c>
      <c r="C324" s="20"/>
      <c r="D324" s="20">
        <f>SUM(D325:D326)</f>
        <v>2000</v>
      </c>
      <c r="E324" s="20"/>
      <c r="F324" s="20">
        <f t="shared" si="5"/>
        <v>2000</v>
      </c>
      <c r="G324" s="18"/>
    </row>
    <row r="325" spans="1:7" s="29" customFormat="1">
      <c r="A325" s="26"/>
      <c r="B325" s="17" t="s">
        <v>172</v>
      </c>
      <c r="C325" s="27"/>
      <c r="D325" s="27">
        <v>1000</v>
      </c>
      <c r="E325" s="27"/>
      <c r="F325" s="27">
        <f t="shared" si="5"/>
        <v>1000</v>
      </c>
      <c r="G325" s="17"/>
    </row>
    <row r="326" spans="1:7" s="29" customFormat="1">
      <c r="A326" s="26"/>
      <c r="B326" s="17" t="s">
        <v>173</v>
      </c>
      <c r="C326" s="27"/>
      <c r="D326" s="27">
        <v>1000</v>
      </c>
      <c r="E326" s="27"/>
      <c r="F326" s="27">
        <f t="shared" si="5"/>
        <v>1000</v>
      </c>
      <c r="G326" s="17"/>
    </row>
    <row r="327" spans="1:7">
      <c r="A327" s="51" t="s">
        <v>168</v>
      </c>
      <c r="B327" s="23" t="s">
        <v>31</v>
      </c>
      <c r="C327" s="20">
        <v>525</v>
      </c>
      <c r="D327" s="20"/>
      <c r="E327" s="20">
        <f>-C327</f>
        <v>-525</v>
      </c>
      <c r="F327" s="20">
        <f t="shared" si="5"/>
        <v>0</v>
      </c>
      <c r="G327" s="18"/>
    </row>
    <row r="328" spans="1:7">
      <c r="A328" s="51" t="s">
        <v>41</v>
      </c>
      <c r="B328" s="23" t="s">
        <v>42</v>
      </c>
      <c r="C328" s="20"/>
      <c r="D328" s="34">
        <f>SUM(D329:D330)</f>
        <v>525</v>
      </c>
      <c r="E328" s="20"/>
      <c r="F328" s="20">
        <f t="shared" si="5"/>
        <v>525</v>
      </c>
      <c r="G328" s="18"/>
    </row>
    <row r="329" spans="1:7" s="29" customFormat="1">
      <c r="A329" s="26"/>
      <c r="B329" s="32" t="s">
        <v>143</v>
      </c>
      <c r="C329" s="27"/>
      <c r="D329" s="27">
        <v>240</v>
      </c>
      <c r="E329" s="27"/>
      <c r="F329" s="27">
        <f t="shared" si="5"/>
        <v>240</v>
      </c>
      <c r="G329" s="17"/>
    </row>
    <row r="330" spans="1:7" s="29" customFormat="1">
      <c r="A330" s="26"/>
      <c r="B330" s="32" t="s">
        <v>145</v>
      </c>
      <c r="C330" s="27"/>
      <c r="D330" s="27">
        <v>285</v>
      </c>
      <c r="E330" s="27"/>
      <c r="F330" s="27">
        <f t="shared" si="5"/>
        <v>285</v>
      </c>
      <c r="G330" s="17"/>
    </row>
    <row r="331" spans="1:7" ht="93.75">
      <c r="A331" s="51" t="s">
        <v>19</v>
      </c>
      <c r="B331" s="23" t="s">
        <v>20</v>
      </c>
      <c r="C331" s="20">
        <f>C332</f>
        <v>17448</v>
      </c>
      <c r="D331" s="20">
        <f t="shared" ref="D331:E331" si="9">D332</f>
        <v>5242</v>
      </c>
      <c r="E331" s="20">
        <f t="shared" si="9"/>
        <v>-5242</v>
      </c>
      <c r="F331" s="20">
        <f t="shared" si="5"/>
        <v>17448</v>
      </c>
      <c r="G331" s="51"/>
    </row>
    <row r="332" spans="1:7" ht="93.75">
      <c r="A332" s="51">
        <v>1</v>
      </c>
      <c r="B332" s="23" t="s">
        <v>21</v>
      </c>
      <c r="C332" s="20">
        <f>SUM(C333:C348)</f>
        <v>17448</v>
      </c>
      <c r="D332" s="20">
        <f>SUM(D333:D348)</f>
        <v>5242</v>
      </c>
      <c r="E332" s="20">
        <f>SUM(E333:E348)</f>
        <v>-5242</v>
      </c>
      <c r="F332" s="20">
        <f t="shared" si="5"/>
        <v>17448</v>
      </c>
      <c r="G332" s="33"/>
    </row>
    <row r="333" spans="1:7" ht="19.5">
      <c r="A333" s="43" t="s">
        <v>286</v>
      </c>
      <c r="B333" s="23" t="s">
        <v>27</v>
      </c>
      <c r="C333" s="20">
        <v>2545</v>
      </c>
      <c r="D333" s="20"/>
      <c r="E333" s="20">
        <f>-C333</f>
        <v>-2545</v>
      </c>
      <c r="F333" s="27">
        <f t="shared" si="5"/>
        <v>0</v>
      </c>
      <c r="G333" s="21"/>
    </row>
    <row r="334" spans="1:7" ht="19.5">
      <c r="A334" s="43"/>
      <c r="B334" s="31" t="s">
        <v>275</v>
      </c>
      <c r="C334" s="20"/>
      <c r="D334" s="27">
        <v>636.25</v>
      </c>
      <c r="E334" s="20"/>
      <c r="F334" s="27">
        <f t="shared" si="5"/>
        <v>636.25</v>
      </c>
      <c r="G334" s="21"/>
    </row>
    <row r="335" spans="1:7" ht="19.5">
      <c r="A335" s="43"/>
      <c r="B335" s="31" t="s">
        <v>278</v>
      </c>
      <c r="C335" s="20"/>
      <c r="D335" s="27">
        <v>636.25</v>
      </c>
      <c r="E335" s="20"/>
      <c r="F335" s="27">
        <f t="shared" si="5"/>
        <v>636.25</v>
      </c>
      <c r="G335" s="21"/>
    </row>
    <row r="336" spans="1:7" ht="19.5">
      <c r="A336" s="43"/>
      <c r="B336" s="31" t="s">
        <v>267</v>
      </c>
      <c r="C336" s="20"/>
      <c r="D336" s="27">
        <v>636.25</v>
      </c>
      <c r="E336" s="20"/>
      <c r="F336" s="27">
        <f t="shared" si="5"/>
        <v>636.25</v>
      </c>
      <c r="G336" s="21"/>
    </row>
    <row r="337" spans="1:7" ht="19.5">
      <c r="A337" s="43"/>
      <c r="B337" s="31" t="s">
        <v>268</v>
      </c>
      <c r="C337" s="20"/>
      <c r="D337" s="27">
        <v>636.25</v>
      </c>
      <c r="E337" s="20"/>
      <c r="F337" s="27">
        <f t="shared" si="5"/>
        <v>636.25</v>
      </c>
      <c r="G337" s="21"/>
    </row>
    <row r="338" spans="1:7" ht="19.5">
      <c r="A338" s="43" t="s">
        <v>285</v>
      </c>
      <c r="B338" s="23" t="s">
        <v>28</v>
      </c>
      <c r="C338" s="20">
        <v>2018</v>
      </c>
      <c r="D338" s="20"/>
      <c r="E338" s="20">
        <f>-C338</f>
        <v>-2018</v>
      </c>
      <c r="F338" s="20">
        <f t="shared" si="5"/>
        <v>0</v>
      </c>
      <c r="G338" s="21"/>
    </row>
    <row r="339" spans="1:7" ht="19.5">
      <c r="A339" s="43"/>
      <c r="B339" s="31" t="s">
        <v>303</v>
      </c>
      <c r="C339" s="20"/>
      <c r="D339" s="27">
        <v>403</v>
      </c>
      <c r="E339" s="20"/>
      <c r="F339" s="27">
        <f t="shared" si="5"/>
        <v>403</v>
      </c>
      <c r="G339" s="21"/>
    </row>
    <row r="340" spans="1:7" ht="19.5">
      <c r="A340" s="43"/>
      <c r="B340" s="31" t="s">
        <v>304</v>
      </c>
      <c r="C340" s="20"/>
      <c r="D340" s="27">
        <v>403</v>
      </c>
      <c r="E340" s="20"/>
      <c r="F340" s="27">
        <f t="shared" si="5"/>
        <v>403</v>
      </c>
      <c r="G340" s="21"/>
    </row>
    <row r="341" spans="1:7" ht="19.5">
      <c r="A341" s="43"/>
      <c r="B341" s="31" t="s">
        <v>305</v>
      </c>
      <c r="C341" s="20"/>
      <c r="D341" s="27">
        <v>403</v>
      </c>
      <c r="E341" s="20"/>
      <c r="F341" s="27">
        <f t="shared" si="5"/>
        <v>403</v>
      </c>
      <c r="G341" s="21"/>
    </row>
    <row r="342" spans="1:7" ht="19.5">
      <c r="A342" s="43"/>
      <c r="B342" s="31" t="s">
        <v>306</v>
      </c>
      <c r="C342" s="20"/>
      <c r="D342" s="27">
        <v>403</v>
      </c>
      <c r="E342" s="20"/>
      <c r="F342" s="27">
        <f t="shared" si="5"/>
        <v>403</v>
      </c>
      <c r="G342" s="21"/>
    </row>
    <row r="343" spans="1:7" ht="19.5">
      <c r="A343" s="43"/>
      <c r="B343" s="31" t="s">
        <v>307</v>
      </c>
      <c r="C343" s="20"/>
      <c r="D343" s="27">
        <v>406</v>
      </c>
      <c r="E343" s="20"/>
      <c r="F343" s="27">
        <f t="shared" si="5"/>
        <v>406</v>
      </c>
      <c r="G343" s="21"/>
    </row>
    <row r="344" spans="1:7" ht="19.5">
      <c r="A344" s="43" t="s">
        <v>166</v>
      </c>
      <c r="B344" s="23" t="s">
        <v>30</v>
      </c>
      <c r="C344" s="20">
        <v>170</v>
      </c>
      <c r="D344" s="20"/>
      <c r="E344" s="20">
        <f>-C344</f>
        <v>-170</v>
      </c>
      <c r="F344" s="20">
        <f t="shared" si="5"/>
        <v>0</v>
      </c>
      <c r="G344" s="21"/>
    </row>
    <row r="345" spans="1:7" ht="19.5">
      <c r="A345" s="43"/>
      <c r="B345" s="31" t="s">
        <v>164</v>
      </c>
      <c r="C345" s="20"/>
      <c r="D345" s="20">
        <v>170</v>
      </c>
      <c r="E345" s="20"/>
      <c r="F345" s="20">
        <f t="shared" si="5"/>
        <v>170</v>
      </c>
      <c r="G345" s="21"/>
    </row>
    <row r="346" spans="1:7" ht="19.5">
      <c r="A346" s="43" t="s">
        <v>167</v>
      </c>
      <c r="B346" s="23" t="s">
        <v>31</v>
      </c>
      <c r="C346" s="20">
        <v>509</v>
      </c>
      <c r="D346" s="20"/>
      <c r="E346" s="20">
        <f>-C346</f>
        <v>-509</v>
      </c>
      <c r="F346" s="20">
        <f t="shared" si="5"/>
        <v>0</v>
      </c>
      <c r="G346" s="21"/>
    </row>
    <row r="347" spans="1:7" ht="37.5">
      <c r="A347" s="43"/>
      <c r="B347" s="31" t="s">
        <v>314</v>
      </c>
      <c r="C347" s="20"/>
      <c r="D347" s="20">
        <v>509</v>
      </c>
      <c r="E347" s="20"/>
      <c r="F347" s="20">
        <f t="shared" si="5"/>
        <v>509</v>
      </c>
      <c r="G347" s="21"/>
    </row>
    <row r="348" spans="1:7" ht="37.5">
      <c r="A348" s="43" t="s">
        <v>168</v>
      </c>
      <c r="B348" s="23" t="s">
        <v>32</v>
      </c>
      <c r="C348" s="20">
        <v>12206</v>
      </c>
      <c r="D348" s="20"/>
      <c r="E348" s="20"/>
      <c r="F348" s="20">
        <f t="shared" si="5"/>
        <v>12206</v>
      </c>
      <c r="G348" s="21"/>
    </row>
    <row r="351" spans="1:7">
      <c r="C351" s="35"/>
    </row>
  </sheetData>
  <mergeCells count="10">
    <mergeCell ref="A1:G1"/>
    <mergeCell ref="A2:G2"/>
    <mergeCell ref="A3:G3"/>
    <mergeCell ref="A4:G4"/>
    <mergeCell ref="A6:A7"/>
    <mergeCell ref="B6:B7"/>
    <mergeCell ref="C6:C7"/>
    <mergeCell ref="D6:E6"/>
    <mergeCell ref="F6:F7"/>
    <mergeCell ref="G6:G7"/>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I192"/>
  <sheetViews>
    <sheetView topLeftCell="A177" zoomScale="77" zoomScaleNormal="77" workbookViewId="0">
      <selection activeCell="J75" sqref="J75"/>
    </sheetView>
  </sheetViews>
  <sheetFormatPr defaultRowHeight="18.75"/>
  <cols>
    <col min="1" max="1" width="5.375" style="22" customWidth="1"/>
    <col min="2" max="2" width="31.5" style="22" customWidth="1"/>
    <col min="3" max="3" width="26.875" style="22" customWidth="1"/>
    <col min="4" max="4" width="15.125" style="22" customWidth="1"/>
    <col min="5" max="5" width="14.25" style="22" customWidth="1"/>
    <col min="6" max="6" width="19.125" style="22" customWidth="1"/>
    <col min="7" max="7" width="14.375" style="22" customWidth="1"/>
    <col min="8" max="8" width="9" style="22"/>
    <col min="9" max="9" width="9" style="50"/>
    <col min="10" max="16384" width="9" style="22"/>
  </cols>
  <sheetData>
    <row r="1" spans="1:9">
      <c r="A1" s="86" t="s">
        <v>39</v>
      </c>
      <c r="B1" s="86"/>
      <c r="C1" s="86"/>
      <c r="D1" s="86"/>
      <c r="E1" s="86"/>
      <c r="F1" s="86"/>
      <c r="G1" s="86"/>
      <c r="I1" s="22"/>
    </row>
    <row r="2" spans="1:9">
      <c r="A2" s="86" t="s">
        <v>37</v>
      </c>
      <c r="B2" s="86"/>
      <c r="C2" s="86"/>
      <c r="D2" s="86"/>
      <c r="E2" s="86"/>
      <c r="F2" s="86"/>
      <c r="G2" s="86"/>
      <c r="I2" s="22"/>
    </row>
    <row r="3" spans="1:9" ht="15.75" customHeight="1">
      <c r="A3" s="86" t="s">
        <v>2</v>
      </c>
      <c r="B3" s="86"/>
      <c r="C3" s="86"/>
      <c r="D3" s="86"/>
      <c r="E3" s="86"/>
      <c r="F3" s="86"/>
      <c r="G3" s="86"/>
      <c r="I3" s="22"/>
    </row>
    <row r="4" spans="1:9" ht="15.75" customHeight="1">
      <c r="A4" s="103" t="s">
        <v>43</v>
      </c>
      <c r="B4" s="103"/>
      <c r="C4" s="103"/>
      <c r="D4" s="103"/>
      <c r="E4" s="103"/>
      <c r="F4" s="103"/>
      <c r="G4" s="103"/>
      <c r="I4" s="22"/>
    </row>
    <row r="6" spans="1:9" ht="44.25" customHeight="1">
      <c r="A6" s="95" t="s">
        <v>3</v>
      </c>
      <c r="B6" s="95" t="s">
        <v>22</v>
      </c>
      <c r="C6" s="95" t="s">
        <v>129</v>
      </c>
      <c r="D6" s="99" t="s">
        <v>23</v>
      </c>
      <c r="E6" s="101"/>
      <c r="F6" s="95" t="s">
        <v>34</v>
      </c>
      <c r="G6" s="97" t="s">
        <v>4</v>
      </c>
      <c r="I6" s="22"/>
    </row>
    <row r="7" spans="1:9" ht="72.75" customHeight="1">
      <c r="A7" s="96"/>
      <c r="B7" s="96"/>
      <c r="C7" s="96"/>
      <c r="D7" s="51" t="s">
        <v>24</v>
      </c>
      <c r="E7" s="51" t="s">
        <v>25</v>
      </c>
      <c r="F7" s="96"/>
      <c r="G7" s="97"/>
      <c r="I7" s="22"/>
    </row>
    <row r="8" spans="1:9" ht="19.5">
      <c r="A8" s="33">
        <v>1</v>
      </c>
      <c r="B8" s="33">
        <v>2</v>
      </c>
      <c r="C8" s="33">
        <v>3</v>
      </c>
      <c r="D8" s="33">
        <v>4</v>
      </c>
      <c r="E8" s="33">
        <v>5</v>
      </c>
      <c r="F8" s="33">
        <v>6</v>
      </c>
      <c r="G8" s="33">
        <v>7</v>
      </c>
      <c r="I8" s="22"/>
    </row>
    <row r="9" spans="1:9">
      <c r="A9" s="51"/>
      <c r="B9" s="51" t="s">
        <v>5</v>
      </c>
      <c r="C9" s="54">
        <f>C10+C78+C91+C165</f>
        <v>155562</v>
      </c>
      <c r="D9" s="54">
        <f>D10+D78+D91+D165</f>
        <v>155522</v>
      </c>
      <c r="E9" s="54">
        <f>E10+E78+E91+E165</f>
        <v>-155562</v>
      </c>
      <c r="F9" s="54">
        <f>F10+F78+F91+F165</f>
        <v>155522</v>
      </c>
      <c r="G9" s="51"/>
      <c r="H9" s="35"/>
      <c r="I9" s="22"/>
    </row>
    <row r="10" spans="1:9" ht="56.25">
      <c r="A10" s="51" t="s">
        <v>6</v>
      </c>
      <c r="B10" s="23" t="s">
        <v>7</v>
      </c>
      <c r="C10" s="54">
        <f>SUM(C11:C75)</f>
        <v>47831.5</v>
      </c>
      <c r="D10" s="54">
        <f>D12+D13+D33+D45+D60+D62+D64+D66+D69+D74</f>
        <v>47791.5</v>
      </c>
      <c r="E10" s="54">
        <f>SUM(E11:E75)</f>
        <v>-47831.5</v>
      </c>
      <c r="F10" s="54">
        <f>C10+D10+E10</f>
        <v>47791.5</v>
      </c>
      <c r="G10" s="23"/>
      <c r="I10" s="35"/>
    </row>
    <row r="11" spans="1:9">
      <c r="A11" s="51">
        <v>1</v>
      </c>
      <c r="B11" s="23" t="s">
        <v>27</v>
      </c>
      <c r="C11" s="54">
        <v>27350.5</v>
      </c>
      <c r="D11" s="60">
        <f>D12+D13+D33</f>
        <v>27350.5</v>
      </c>
      <c r="E11" s="54">
        <f>-C11</f>
        <v>-27350.5</v>
      </c>
      <c r="F11" s="54">
        <f t="shared" ref="F11:F95" si="0">C11+D11+E11</f>
        <v>27350.5</v>
      </c>
      <c r="G11" s="23"/>
      <c r="I11" s="22"/>
    </row>
    <row r="12" spans="1:9">
      <c r="A12" s="51"/>
      <c r="B12" s="23" t="s">
        <v>281</v>
      </c>
      <c r="C12" s="54"/>
      <c r="D12" s="60"/>
      <c r="E12" s="54"/>
      <c r="F12" s="54">
        <f t="shared" si="0"/>
        <v>0</v>
      </c>
      <c r="G12" s="23"/>
      <c r="H12" s="34"/>
      <c r="I12" s="22"/>
    </row>
    <row r="13" spans="1:9">
      <c r="A13" s="51" t="s">
        <v>41</v>
      </c>
      <c r="B13" s="23" t="s">
        <v>42</v>
      </c>
      <c r="C13" s="54"/>
      <c r="D13" s="54">
        <f>SUM(D14:D32)</f>
        <v>18590</v>
      </c>
      <c r="E13" s="54"/>
      <c r="F13" s="54">
        <f t="shared" si="0"/>
        <v>18590</v>
      </c>
      <c r="G13" s="23"/>
      <c r="H13" s="35">
        <f>C11-D11</f>
        <v>0</v>
      </c>
      <c r="I13" s="22"/>
    </row>
    <row r="14" spans="1:9" s="29" customFormat="1">
      <c r="A14" s="26"/>
      <c r="B14" s="17" t="s">
        <v>176</v>
      </c>
      <c r="C14" s="55"/>
      <c r="D14" s="55">
        <f>480+32.5</f>
        <v>512.5</v>
      </c>
      <c r="E14" s="55"/>
      <c r="F14" s="55">
        <f t="shared" si="0"/>
        <v>512.5</v>
      </c>
      <c r="G14" s="31"/>
      <c r="H14" s="38"/>
    </row>
    <row r="15" spans="1:9" s="29" customFormat="1">
      <c r="A15" s="26"/>
      <c r="B15" s="17" t="s">
        <v>178</v>
      </c>
      <c r="C15" s="55"/>
      <c r="D15" s="55">
        <f>1960+7.5</f>
        <v>1967.5</v>
      </c>
      <c r="E15" s="55"/>
      <c r="F15" s="55">
        <f t="shared" si="0"/>
        <v>1967.5</v>
      </c>
      <c r="G15" s="31"/>
      <c r="H15" s="38"/>
    </row>
    <row r="16" spans="1:9" s="29" customFormat="1">
      <c r="A16" s="26"/>
      <c r="B16" s="17" t="s">
        <v>179</v>
      </c>
      <c r="C16" s="55"/>
      <c r="D16" s="55">
        <f>720+22.5</f>
        <v>742.5</v>
      </c>
      <c r="E16" s="55"/>
      <c r="F16" s="55">
        <f t="shared" si="0"/>
        <v>742.5</v>
      </c>
      <c r="G16" s="31"/>
      <c r="H16" s="38"/>
    </row>
    <row r="17" spans="1:8" s="29" customFormat="1">
      <c r="A17" s="26"/>
      <c r="B17" s="17" t="s">
        <v>180</v>
      </c>
      <c r="C17" s="55"/>
      <c r="D17" s="62">
        <f>1680+7.5</f>
        <v>1687.5</v>
      </c>
      <c r="E17" s="55"/>
      <c r="F17" s="55">
        <f t="shared" si="0"/>
        <v>1687.5</v>
      </c>
      <c r="G17" s="31"/>
      <c r="H17" s="38"/>
    </row>
    <row r="18" spans="1:8" s="29" customFormat="1">
      <c r="A18" s="26"/>
      <c r="B18" s="52" t="s">
        <v>184</v>
      </c>
      <c r="C18" s="55"/>
      <c r="D18" s="55">
        <f>200+40</f>
        <v>240</v>
      </c>
      <c r="E18" s="55"/>
      <c r="F18" s="55">
        <f t="shared" si="0"/>
        <v>240</v>
      </c>
      <c r="G18" s="31"/>
      <c r="H18" s="38"/>
    </row>
    <row r="19" spans="1:8" s="29" customFormat="1">
      <c r="A19" s="26"/>
      <c r="B19" s="52" t="s">
        <v>174</v>
      </c>
      <c r="C19" s="55"/>
      <c r="D19" s="55">
        <v>2320</v>
      </c>
      <c r="E19" s="55"/>
      <c r="F19" s="55"/>
      <c r="G19" s="31"/>
      <c r="H19" s="38"/>
    </row>
    <row r="20" spans="1:8" s="29" customFormat="1">
      <c r="A20" s="26"/>
      <c r="B20" s="52" t="s">
        <v>175</v>
      </c>
      <c r="C20" s="55"/>
      <c r="D20" s="55">
        <v>200</v>
      </c>
      <c r="E20" s="55"/>
      <c r="F20" s="55"/>
      <c r="G20" s="31"/>
      <c r="H20" s="38"/>
    </row>
    <row r="21" spans="1:8" s="29" customFormat="1">
      <c r="A21" s="26"/>
      <c r="B21" s="52" t="s">
        <v>177</v>
      </c>
      <c r="C21" s="55"/>
      <c r="D21" s="55">
        <v>160</v>
      </c>
      <c r="E21" s="55"/>
      <c r="F21" s="55"/>
      <c r="G21" s="31"/>
      <c r="H21" s="38"/>
    </row>
    <row r="22" spans="1:8" s="29" customFormat="1">
      <c r="A22" s="26"/>
      <c r="B22" s="31" t="s">
        <v>181</v>
      </c>
      <c r="C22" s="55"/>
      <c r="D22" s="55">
        <v>520</v>
      </c>
      <c r="E22" s="55"/>
      <c r="F22" s="55"/>
      <c r="G22" s="31"/>
      <c r="H22" s="38"/>
    </row>
    <row r="23" spans="1:8" s="29" customFormat="1">
      <c r="A23" s="26"/>
      <c r="B23" s="31" t="s">
        <v>182</v>
      </c>
      <c r="C23" s="55"/>
      <c r="D23" s="55">
        <v>1920</v>
      </c>
      <c r="E23" s="55"/>
      <c r="F23" s="55"/>
      <c r="G23" s="31"/>
      <c r="H23" s="38"/>
    </row>
    <row r="24" spans="1:8" s="29" customFormat="1">
      <c r="A24" s="26"/>
      <c r="B24" s="31" t="s">
        <v>183</v>
      </c>
      <c r="C24" s="55"/>
      <c r="D24" s="55">
        <v>280</v>
      </c>
      <c r="E24" s="55"/>
      <c r="F24" s="55"/>
      <c r="G24" s="31"/>
      <c r="H24" s="38"/>
    </row>
    <row r="25" spans="1:8" s="29" customFormat="1">
      <c r="A25" s="26"/>
      <c r="B25" s="31" t="s">
        <v>185</v>
      </c>
      <c r="C25" s="55"/>
      <c r="D25" s="55">
        <v>200</v>
      </c>
      <c r="E25" s="55"/>
      <c r="F25" s="55"/>
      <c r="G25" s="31"/>
      <c r="H25" s="38"/>
    </row>
    <row r="26" spans="1:8" s="29" customFormat="1">
      <c r="A26" s="26"/>
      <c r="B26" s="31" t="s">
        <v>186</v>
      </c>
      <c r="C26" s="55"/>
      <c r="D26" s="55">
        <v>2040</v>
      </c>
      <c r="E26" s="55"/>
      <c r="F26" s="55"/>
      <c r="G26" s="31"/>
      <c r="H26" s="38"/>
    </row>
    <row r="27" spans="1:8" s="29" customFormat="1">
      <c r="A27" s="26"/>
      <c r="B27" s="31" t="s">
        <v>187</v>
      </c>
      <c r="C27" s="55"/>
      <c r="D27" s="55">
        <v>2560</v>
      </c>
      <c r="E27" s="55"/>
      <c r="F27" s="55"/>
      <c r="G27" s="31"/>
      <c r="H27" s="38"/>
    </row>
    <row r="28" spans="1:8" s="29" customFormat="1">
      <c r="A28" s="26"/>
      <c r="B28" s="31" t="s">
        <v>188</v>
      </c>
      <c r="C28" s="55"/>
      <c r="D28" s="55">
        <v>1720</v>
      </c>
      <c r="E28" s="55"/>
      <c r="F28" s="55"/>
      <c r="G28" s="31"/>
      <c r="H28" s="38"/>
    </row>
    <row r="29" spans="1:8" s="29" customFormat="1">
      <c r="A29" s="26"/>
      <c r="B29" s="31" t="s">
        <v>189</v>
      </c>
      <c r="C29" s="55"/>
      <c r="D29" s="55">
        <v>200</v>
      </c>
      <c r="E29" s="55"/>
      <c r="F29" s="55"/>
      <c r="G29" s="31"/>
      <c r="H29" s="38"/>
    </row>
    <row r="30" spans="1:8" s="29" customFormat="1">
      <c r="A30" s="26"/>
      <c r="B30" s="31" t="s">
        <v>190</v>
      </c>
      <c r="C30" s="55"/>
      <c r="D30" s="55">
        <v>40</v>
      </c>
      <c r="E30" s="55"/>
      <c r="F30" s="55"/>
      <c r="G30" s="31"/>
      <c r="H30" s="38"/>
    </row>
    <row r="31" spans="1:8" s="29" customFormat="1">
      <c r="A31" s="26"/>
      <c r="B31" s="31" t="s">
        <v>191</v>
      </c>
      <c r="C31" s="55"/>
      <c r="D31" s="55">
        <v>280</v>
      </c>
      <c r="E31" s="55"/>
      <c r="F31" s="55"/>
      <c r="G31" s="31"/>
      <c r="H31" s="38"/>
    </row>
    <row r="32" spans="1:8" s="29" customFormat="1">
      <c r="A32" s="26"/>
      <c r="B32" s="31" t="s">
        <v>192</v>
      </c>
      <c r="C32" s="55"/>
      <c r="D32" s="55">
        <v>1000</v>
      </c>
      <c r="E32" s="55"/>
      <c r="F32" s="55"/>
      <c r="G32" s="31"/>
      <c r="H32" s="38"/>
    </row>
    <row r="33" spans="1:9">
      <c r="A33" s="51" t="s">
        <v>41</v>
      </c>
      <c r="B33" s="23" t="s">
        <v>284</v>
      </c>
      <c r="C33" s="54"/>
      <c r="D33" s="54">
        <f>SUM(D34:D43)</f>
        <v>8760.5</v>
      </c>
      <c r="E33" s="54"/>
      <c r="F33" s="54">
        <f t="shared" si="0"/>
        <v>8760.5</v>
      </c>
      <c r="G33" s="23"/>
      <c r="H33" s="35"/>
      <c r="I33" s="22"/>
    </row>
    <row r="34" spans="1:9" s="29" customFormat="1" ht="37.5">
      <c r="A34" s="26"/>
      <c r="B34" s="31" t="s">
        <v>199</v>
      </c>
      <c r="C34" s="55"/>
      <c r="D34" s="55">
        <v>239.6</v>
      </c>
      <c r="E34" s="55"/>
      <c r="F34" s="55">
        <f t="shared" si="0"/>
        <v>239.6</v>
      </c>
      <c r="G34" s="31"/>
      <c r="H34" s="38"/>
    </row>
    <row r="35" spans="1:9" s="29" customFormat="1" ht="37.5">
      <c r="A35" s="26"/>
      <c r="B35" s="31" t="s">
        <v>200</v>
      </c>
      <c r="C35" s="55"/>
      <c r="D35" s="55">
        <v>1512.5</v>
      </c>
      <c r="E35" s="55"/>
      <c r="F35" s="55">
        <f t="shared" si="0"/>
        <v>1512.5</v>
      </c>
      <c r="G35" s="31"/>
      <c r="H35" s="38"/>
    </row>
    <row r="36" spans="1:9" s="29" customFormat="1" ht="37.5">
      <c r="A36" s="26"/>
      <c r="B36" s="31" t="s">
        <v>201</v>
      </c>
      <c r="C36" s="55"/>
      <c r="D36" s="55">
        <v>345</v>
      </c>
      <c r="E36" s="55"/>
      <c r="F36" s="55">
        <f t="shared" si="0"/>
        <v>345</v>
      </c>
      <c r="G36" s="31"/>
      <c r="H36" s="38"/>
    </row>
    <row r="37" spans="1:9" s="29" customFormat="1" ht="37.5">
      <c r="A37" s="26"/>
      <c r="B37" s="31" t="s">
        <v>203</v>
      </c>
      <c r="C37" s="55"/>
      <c r="D37" s="55">
        <v>602.5</v>
      </c>
      <c r="E37" s="55"/>
      <c r="F37" s="55">
        <f t="shared" si="0"/>
        <v>602.5</v>
      </c>
      <c r="G37" s="31"/>
      <c r="H37" s="38"/>
    </row>
    <row r="38" spans="1:9" s="29" customFormat="1" ht="37.5">
      <c r="A38" s="26"/>
      <c r="B38" s="31" t="s">
        <v>206</v>
      </c>
      <c r="C38" s="55"/>
      <c r="D38" s="55">
        <v>542.5</v>
      </c>
      <c r="E38" s="55"/>
      <c r="F38" s="55">
        <f t="shared" si="0"/>
        <v>542.5</v>
      </c>
      <c r="G38" s="31"/>
      <c r="H38" s="38"/>
    </row>
    <row r="39" spans="1:9" s="29" customFormat="1" ht="37.5">
      <c r="A39" s="26"/>
      <c r="B39" s="31" t="s">
        <v>212</v>
      </c>
      <c r="C39" s="55"/>
      <c r="D39" s="55">
        <v>1200</v>
      </c>
      <c r="E39" s="55"/>
      <c r="F39" s="55">
        <f t="shared" si="0"/>
        <v>1200</v>
      </c>
      <c r="G39" s="31"/>
      <c r="H39" s="38"/>
    </row>
    <row r="40" spans="1:9" s="29" customFormat="1" ht="56.25">
      <c r="A40" s="26"/>
      <c r="B40" s="31" t="s">
        <v>213</v>
      </c>
      <c r="C40" s="55"/>
      <c r="D40" s="55">
        <v>1794.482</v>
      </c>
      <c r="E40" s="55"/>
      <c r="F40" s="55">
        <f t="shared" si="0"/>
        <v>1794.482</v>
      </c>
      <c r="G40" s="31"/>
      <c r="H40" s="38"/>
    </row>
    <row r="41" spans="1:9" s="29" customFormat="1" ht="56.25">
      <c r="A41" s="26"/>
      <c r="B41" s="31" t="s">
        <v>214</v>
      </c>
      <c r="C41" s="55"/>
      <c r="D41" s="55">
        <v>1144.3</v>
      </c>
      <c r="E41" s="55"/>
      <c r="F41" s="55">
        <f t="shared" si="0"/>
        <v>1144.3</v>
      </c>
      <c r="G41" s="31"/>
      <c r="H41" s="38"/>
    </row>
    <row r="42" spans="1:9" s="29" customFormat="1" ht="37.5">
      <c r="A42" s="26"/>
      <c r="B42" s="31" t="s">
        <v>215</v>
      </c>
      <c r="C42" s="55"/>
      <c r="D42" s="55">
        <v>1377.9829999999997</v>
      </c>
      <c r="E42" s="55"/>
      <c r="F42" s="55">
        <f t="shared" si="0"/>
        <v>1377.9829999999997</v>
      </c>
      <c r="G42" s="31"/>
      <c r="H42" s="38"/>
    </row>
    <row r="43" spans="1:9" s="29" customFormat="1" ht="37.5">
      <c r="A43" s="26"/>
      <c r="B43" s="66" t="s">
        <v>202</v>
      </c>
      <c r="C43" s="55"/>
      <c r="D43" s="55">
        <v>1.635</v>
      </c>
      <c r="E43" s="55"/>
      <c r="F43" s="55">
        <f t="shared" si="0"/>
        <v>1.635</v>
      </c>
      <c r="G43" s="31"/>
      <c r="H43" s="38"/>
    </row>
    <row r="44" spans="1:9" s="16" customFormat="1">
      <c r="A44" s="51">
        <v>2</v>
      </c>
      <c r="B44" s="23" t="s">
        <v>28</v>
      </c>
      <c r="C44" s="54">
        <v>13290</v>
      </c>
      <c r="D44" s="54"/>
      <c r="E44" s="54">
        <f>-C44</f>
        <v>-13290</v>
      </c>
      <c r="F44" s="54">
        <f t="shared" si="0"/>
        <v>0</v>
      </c>
      <c r="G44" s="23"/>
      <c r="H44" s="49"/>
    </row>
    <row r="45" spans="1:9" s="16" customFormat="1">
      <c r="A45" s="51" t="s">
        <v>41</v>
      </c>
      <c r="B45" s="23" t="s">
        <v>42</v>
      </c>
      <c r="C45" s="54"/>
      <c r="D45" s="54">
        <f>SUM(D46:D57)</f>
        <v>13170</v>
      </c>
      <c r="E45" s="54"/>
      <c r="F45" s="54">
        <f t="shared" si="0"/>
        <v>13170</v>
      </c>
      <c r="G45" s="23"/>
      <c r="H45" s="49"/>
    </row>
    <row r="46" spans="1:9" s="15" customFormat="1">
      <c r="A46" s="26"/>
      <c r="B46" s="31" t="s">
        <v>48</v>
      </c>
      <c r="C46" s="55"/>
      <c r="D46" s="55">
        <v>320</v>
      </c>
      <c r="E46" s="55"/>
      <c r="F46" s="55">
        <f t="shared" si="0"/>
        <v>320</v>
      </c>
      <c r="G46" s="31"/>
      <c r="H46" s="44"/>
    </row>
    <row r="47" spans="1:9" s="15" customFormat="1">
      <c r="A47" s="26"/>
      <c r="B47" s="31" t="s">
        <v>54</v>
      </c>
      <c r="C47" s="55"/>
      <c r="D47" s="55">
        <v>0</v>
      </c>
      <c r="E47" s="55"/>
      <c r="F47" s="55">
        <f t="shared" si="0"/>
        <v>0</v>
      </c>
      <c r="G47" s="31"/>
      <c r="H47" s="44"/>
    </row>
    <row r="48" spans="1:9" s="15" customFormat="1">
      <c r="A48" s="26"/>
      <c r="B48" s="31" t="s">
        <v>55</v>
      </c>
      <c r="C48" s="55"/>
      <c r="D48" s="55">
        <v>1880</v>
      </c>
      <c r="E48" s="55"/>
      <c r="F48" s="55">
        <f t="shared" si="0"/>
        <v>1880</v>
      </c>
      <c r="G48" s="31"/>
      <c r="H48" s="44"/>
    </row>
    <row r="49" spans="1:9" s="15" customFormat="1">
      <c r="A49" s="26"/>
      <c r="B49" s="31" t="s">
        <v>49</v>
      </c>
      <c r="C49" s="55"/>
      <c r="D49" s="55">
        <v>1720</v>
      </c>
      <c r="E49" s="55"/>
      <c r="F49" s="55">
        <f t="shared" si="0"/>
        <v>1720</v>
      </c>
      <c r="G49" s="31"/>
      <c r="H49" s="44"/>
    </row>
    <row r="50" spans="1:9" s="15" customFormat="1">
      <c r="A50" s="26"/>
      <c r="B50" s="31" t="s">
        <v>50</v>
      </c>
      <c r="C50" s="55"/>
      <c r="D50" s="55">
        <v>2160</v>
      </c>
      <c r="E50" s="55"/>
      <c r="F50" s="55">
        <f t="shared" si="0"/>
        <v>2160</v>
      </c>
      <c r="G50" s="31"/>
      <c r="H50" s="44"/>
    </row>
    <row r="51" spans="1:9" s="15" customFormat="1">
      <c r="A51" s="26"/>
      <c r="B51" s="31" t="s">
        <v>58</v>
      </c>
      <c r="C51" s="55"/>
      <c r="D51" s="55">
        <v>1600</v>
      </c>
      <c r="E51" s="55"/>
      <c r="F51" s="55">
        <f t="shared" si="0"/>
        <v>1600</v>
      </c>
      <c r="G51" s="31"/>
      <c r="H51" s="44"/>
    </row>
    <row r="52" spans="1:9" s="15" customFormat="1">
      <c r="A52" s="26"/>
      <c r="B52" s="31" t="s">
        <v>52</v>
      </c>
      <c r="C52" s="55"/>
      <c r="D52" s="55">
        <v>1200</v>
      </c>
      <c r="E52" s="55"/>
      <c r="F52" s="55">
        <f t="shared" si="0"/>
        <v>1200</v>
      </c>
      <c r="G52" s="31"/>
      <c r="H52" s="44"/>
    </row>
    <row r="53" spans="1:9" s="15" customFormat="1">
      <c r="A53" s="26"/>
      <c r="B53" s="31" t="s">
        <v>56</v>
      </c>
      <c r="C53" s="55"/>
      <c r="D53" s="55">
        <v>1560</v>
      </c>
      <c r="E53" s="55"/>
      <c r="F53" s="55">
        <f t="shared" si="0"/>
        <v>1560</v>
      </c>
      <c r="G53" s="31"/>
      <c r="H53" s="44"/>
    </row>
    <row r="54" spans="1:9" s="15" customFormat="1">
      <c r="A54" s="26"/>
      <c r="B54" s="31" t="s">
        <v>51</v>
      </c>
      <c r="C54" s="55"/>
      <c r="D54" s="55">
        <v>400</v>
      </c>
      <c r="E54" s="55"/>
      <c r="F54" s="55">
        <f t="shared" si="0"/>
        <v>400</v>
      </c>
      <c r="G54" s="31"/>
      <c r="H54" s="44"/>
    </row>
    <row r="55" spans="1:9" s="15" customFormat="1">
      <c r="A55" s="26"/>
      <c r="B55" s="31" t="s">
        <v>53</v>
      </c>
      <c r="C55" s="55"/>
      <c r="D55" s="55">
        <v>130</v>
      </c>
      <c r="E55" s="55"/>
      <c r="F55" s="55">
        <f t="shared" si="0"/>
        <v>130</v>
      </c>
      <c r="G55" s="31"/>
      <c r="H55" s="44"/>
    </row>
    <row r="56" spans="1:9" s="15" customFormat="1">
      <c r="A56" s="26"/>
      <c r="B56" s="31" t="s">
        <v>57</v>
      </c>
      <c r="C56" s="55"/>
      <c r="D56" s="55">
        <v>2200</v>
      </c>
      <c r="E56" s="55"/>
      <c r="F56" s="55"/>
      <c r="G56" s="31"/>
      <c r="H56" s="44"/>
    </row>
    <row r="57" spans="1:9" s="15" customFormat="1">
      <c r="A57" s="26"/>
      <c r="B57" s="31" t="s">
        <v>59</v>
      </c>
      <c r="C57" s="55"/>
      <c r="D57" s="55">
        <v>0</v>
      </c>
      <c r="E57" s="55"/>
      <c r="F57" s="55"/>
      <c r="G57" s="31"/>
      <c r="H57" s="44"/>
    </row>
    <row r="58" spans="1:9" s="15" customFormat="1">
      <c r="A58" s="26"/>
      <c r="B58" s="31"/>
      <c r="C58" s="55"/>
      <c r="D58" s="55"/>
      <c r="E58" s="55"/>
      <c r="F58" s="55"/>
      <c r="G58" s="31"/>
      <c r="H58" s="44"/>
    </row>
    <row r="59" spans="1:9" s="15" customFormat="1">
      <c r="A59" s="26"/>
      <c r="B59" s="31"/>
      <c r="C59" s="55"/>
      <c r="D59" s="55"/>
      <c r="E59" s="55"/>
      <c r="F59" s="55"/>
      <c r="G59" s="31"/>
      <c r="H59" s="44"/>
    </row>
    <row r="60" spans="1:9" s="16" customFormat="1">
      <c r="A60" s="51" t="s">
        <v>41</v>
      </c>
      <c r="B60" s="23" t="s">
        <v>284</v>
      </c>
      <c r="C60" s="54"/>
      <c r="D60" s="54">
        <f>D61</f>
        <v>80</v>
      </c>
      <c r="E60" s="54"/>
      <c r="F60" s="54">
        <f t="shared" si="0"/>
        <v>80</v>
      </c>
      <c r="G60" s="23"/>
      <c r="H60" s="49"/>
    </row>
    <row r="61" spans="1:9" s="15" customFormat="1" ht="56.25">
      <c r="A61" s="26"/>
      <c r="B61" s="17" t="s">
        <v>65</v>
      </c>
      <c r="C61" s="55"/>
      <c r="D61" s="55">
        <v>80</v>
      </c>
      <c r="E61" s="55"/>
      <c r="F61" s="55">
        <f t="shared" si="0"/>
        <v>80</v>
      </c>
      <c r="G61" s="31"/>
      <c r="H61" s="44"/>
    </row>
    <row r="62" spans="1:9" s="16" customFormat="1">
      <c r="A62" s="51" t="s">
        <v>41</v>
      </c>
      <c r="B62" s="23" t="s">
        <v>130</v>
      </c>
      <c r="C62" s="54"/>
      <c r="D62" s="65"/>
      <c r="E62" s="54"/>
      <c r="F62" s="54">
        <f t="shared" si="0"/>
        <v>0</v>
      </c>
      <c r="G62" s="23"/>
      <c r="H62" s="49"/>
    </row>
    <row r="63" spans="1:9">
      <c r="A63" s="51">
        <v>3</v>
      </c>
      <c r="B63" s="23" t="s">
        <v>30</v>
      </c>
      <c r="C63" s="54">
        <v>4634</v>
      </c>
      <c r="D63" s="54"/>
      <c r="E63" s="54">
        <f>-C63</f>
        <v>-4634</v>
      </c>
      <c r="F63" s="54">
        <f t="shared" si="0"/>
        <v>0</v>
      </c>
      <c r="G63" s="23"/>
      <c r="H63" s="35"/>
      <c r="I63" s="22"/>
    </row>
    <row r="64" spans="1:9">
      <c r="A64" s="51" t="s">
        <v>41</v>
      </c>
      <c r="B64" s="23" t="s">
        <v>42</v>
      </c>
      <c r="C64" s="54"/>
      <c r="D64" s="54">
        <f>D65</f>
        <v>2120</v>
      </c>
      <c r="E64" s="54"/>
      <c r="F64" s="54">
        <f t="shared" si="0"/>
        <v>2120</v>
      </c>
      <c r="G64" s="23"/>
      <c r="H64" s="35"/>
      <c r="I64" s="22"/>
    </row>
    <row r="65" spans="1:9" s="29" customFormat="1">
      <c r="A65" s="26"/>
      <c r="B65" s="14" t="s">
        <v>164</v>
      </c>
      <c r="C65" s="55"/>
      <c r="D65" s="63">
        <v>2120</v>
      </c>
      <c r="E65" s="55"/>
      <c r="F65" s="55">
        <f t="shared" si="0"/>
        <v>2120</v>
      </c>
      <c r="G65" s="31"/>
      <c r="H65" s="38"/>
    </row>
    <row r="66" spans="1:9">
      <c r="A66" s="51" t="s">
        <v>41</v>
      </c>
      <c r="B66" s="23" t="s">
        <v>284</v>
      </c>
      <c r="C66" s="54"/>
      <c r="D66" s="54">
        <f>D67</f>
        <v>2514</v>
      </c>
      <c r="E66" s="54"/>
      <c r="F66" s="54">
        <f t="shared" si="0"/>
        <v>2514</v>
      </c>
      <c r="G66" s="23"/>
      <c r="H66" s="35"/>
      <c r="I66" s="22"/>
    </row>
    <row r="67" spans="1:9" s="29" customFormat="1" ht="37.5">
      <c r="A67" s="26"/>
      <c r="B67" s="24" t="s">
        <v>165</v>
      </c>
      <c r="C67" s="55"/>
      <c r="D67" s="55">
        <v>2514</v>
      </c>
      <c r="E67" s="55"/>
      <c r="F67" s="55">
        <f t="shared" si="0"/>
        <v>2514</v>
      </c>
      <c r="G67" s="31"/>
      <c r="H67" s="38"/>
    </row>
    <row r="68" spans="1:9">
      <c r="A68" s="51">
        <v>4</v>
      </c>
      <c r="B68" s="23" t="s">
        <v>31</v>
      </c>
      <c r="C68" s="54">
        <v>2557</v>
      </c>
      <c r="D68" s="54"/>
      <c r="E68" s="54">
        <f>-C68</f>
        <v>-2557</v>
      </c>
      <c r="F68" s="54">
        <f t="shared" si="0"/>
        <v>0</v>
      </c>
      <c r="G68" s="23"/>
      <c r="H68" s="35"/>
      <c r="I68" s="22"/>
    </row>
    <row r="69" spans="1:9">
      <c r="A69" s="51" t="s">
        <v>41</v>
      </c>
      <c r="B69" s="23" t="s">
        <v>42</v>
      </c>
      <c r="C69" s="54"/>
      <c r="D69" s="54">
        <f>SUM(D70:D73)</f>
        <v>743</v>
      </c>
      <c r="E69" s="54"/>
      <c r="F69" s="54">
        <f t="shared" si="0"/>
        <v>743</v>
      </c>
      <c r="G69" s="23"/>
      <c r="H69" s="35"/>
      <c r="I69" s="22"/>
    </row>
    <row r="70" spans="1:9" s="29" customFormat="1">
      <c r="A70" s="26"/>
      <c r="B70" s="31" t="s">
        <v>142</v>
      </c>
      <c r="C70" s="55"/>
      <c r="D70" s="55"/>
      <c r="E70" s="55"/>
      <c r="F70" s="55">
        <f t="shared" si="0"/>
        <v>0</v>
      </c>
      <c r="G70" s="31"/>
      <c r="H70" s="38"/>
    </row>
    <row r="71" spans="1:9" s="29" customFormat="1">
      <c r="A71" s="26"/>
      <c r="B71" s="31" t="s">
        <v>258</v>
      </c>
      <c r="C71" s="55"/>
      <c r="D71" s="55">
        <v>520</v>
      </c>
      <c r="E71" s="55"/>
      <c r="F71" s="55">
        <f t="shared" si="0"/>
        <v>520</v>
      </c>
      <c r="G71" s="31"/>
      <c r="H71" s="38"/>
    </row>
    <row r="72" spans="1:9" s="29" customFormat="1">
      <c r="A72" s="26"/>
      <c r="B72" s="31" t="s">
        <v>259</v>
      </c>
      <c r="C72" s="55"/>
      <c r="D72" s="55">
        <v>80</v>
      </c>
      <c r="E72" s="55"/>
      <c r="F72" s="55">
        <f t="shared" si="0"/>
        <v>80</v>
      </c>
      <c r="G72" s="31"/>
      <c r="H72" s="38"/>
    </row>
    <row r="73" spans="1:9" s="29" customFormat="1">
      <c r="A73" s="26"/>
      <c r="B73" s="31" t="s">
        <v>137</v>
      </c>
      <c r="C73" s="55"/>
      <c r="D73" s="55">
        <v>143</v>
      </c>
      <c r="E73" s="55"/>
      <c r="F73" s="55">
        <f t="shared" si="0"/>
        <v>143</v>
      </c>
      <c r="G73" s="31"/>
      <c r="H73" s="38"/>
    </row>
    <row r="74" spans="1:9">
      <c r="A74" s="51" t="s">
        <v>41</v>
      </c>
      <c r="B74" s="23" t="s">
        <v>284</v>
      </c>
      <c r="C74" s="54"/>
      <c r="D74" s="54">
        <f>D75+D76+D77</f>
        <v>1814</v>
      </c>
      <c r="E74" s="54"/>
      <c r="F74" s="54">
        <f t="shared" si="0"/>
        <v>1814</v>
      </c>
      <c r="G74" s="23"/>
      <c r="H74" s="35"/>
      <c r="I74" s="22"/>
    </row>
    <row r="75" spans="1:9" s="29" customFormat="1" ht="75">
      <c r="A75" s="26"/>
      <c r="B75" s="45" t="s">
        <v>133</v>
      </c>
      <c r="C75" s="55"/>
      <c r="D75" s="55">
        <v>301</v>
      </c>
      <c r="E75" s="55"/>
      <c r="F75" s="55">
        <f t="shared" si="0"/>
        <v>301</v>
      </c>
      <c r="G75" s="31"/>
      <c r="H75" s="38"/>
    </row>
    <row r="76" spans="1:9" s="29" customFormat="1" ht="75">
      <c r="A76" s="26"/>
      <c r="B76" s="45" t="s">
        <v>282</v>
      </c>
      <c r="C76" s="55"/>
      <c r="D76" s="55">
        <v>770</v>
      </c>
      <c r="E76" s="55"/>
      <c r="F76" s="55"/>
      <c r="G76" s="31"/>
      <c r="H76" s="38"/>
    </row>
    <row r="77" spans="1:9" s="29" customFormat="1" ht="75">
      <c r="A77" s="26"/>
      <c r="B77" s="45" t="s">
        <v>283</v>
      </c>
      <c r="C77" s="55"/>
      <c r="D77" s="55">
        <v>743</v>
      </c>
      <c r="E77" s="55"/>
      <c r="F77" s="55"/>
      <c r="G77" s="31"/>
      <c r="H77" s="38"/>
    </row>
    <row r="78" spans="1:9" ht="56.25">
      <c r="A78" s="51" t="s">
        <v>8</v>
      </c>
      <c r="B78" s="23" t="s">
        <v>9</v>
      </c>
      <c r="C78" s="54">
        <f>SUM(C79:C90)</f>
        <v>20908</v>
      </c>
      <c r="D78" s="54">
        <f>SUM(D79:D90)/2</f>
        <v>20908</v>
      </c>
      <c r="E78" s="54">
        <f t="shared" ref="E78" si="1">SUM(E79:E90)</f>
        <v>-20908</v>
      </c>
      <c r="F78" s="54">
        <f t="shared" si="0"/>
        <v>20908</v>
      </c>
      <c r="G78" s="23"/>
      <c r="I78" s="48"/>
    </row>
    <row r="79" spans="1:9">
      <c r="A79" s="51">
        <v>1</v>
      </c>
      <c r="B79" s="23" t="s">
        <v>27</v>
      </c>
      <c r="C79" s="54">
        <v>13197</v>
      </c>
      <c r="D79" s="54"/>
      <c r="E79" s="54">
        <f>-C79</f>
        <v>-13197</v>
      </c>
      <c r="F79" s="54">
        <f t="shared" si="0"/>
        <v>0</v>
      </c>
      <c r="G79" s="23"/>
      <c r="I79" s="48"/>
    </row>
    <row r="80" spans="1:9">
      <c r="A80" s="51" t="s">
        <v>41</v>
      </c>
      <c r="B80" s="23" t="s">
        <v>284</v>
      </c>
      <c r="C80" s="54"/>
      <c r="D80" s="54">
        <f>SUM(D81:D81)</f>
        <v>13197</v>
      </c>
      <c r="E80" s="54"/>
      <c r="F80" s="54">
        <f t="shared" si="0"/>
        <v>13197</v>
      </c>
      <c r="G80" s="23"/>
      <c r="I80" s="48"/>
    </row>
    <row r="81" spans="1:9" s="29" customFormat="1" ht="37.5">
      <c r="A81" s="26"/>
      <c r="B81" s="31" t="s">
        <v>217</v>
      </c>
      <c r="C81" s="55"/>
      <c r="D81" s="64">
        <v>13197</v>
      </c>
      <c r="E81" s="55"/>
      <c r="F81" s="55">
        <f t="shared" si="0"/>
        <v>13197</v>
      </c>
      <c r="G81" s="31"/>
      <c r="I81" s="46"/>
    </row>
    <row r="82" spans="1:9">
      <c r="A82" s="51">
        <v>2</v>
      </c>
      <c r="B82" s="23" t="s">
        <v>28</v>
      </c>
      <c r="C82" s="54">
        <v>7119</v>
      </c>
      <c r="D82" s="54"/>
      <c r="E82" s="54">
        <f>-C82</f>
        <v>-7119</v>
      </c>
      <c r="F82" s="54">
        <f t="shared" si="0"/>
        <v>0</v>
      </c>
      <c r="G82" s="23"/>
      <c r="I82" s="48"/>
    </row>
    <row r="83" spans="1:9">
      <c r="A83" s="51" t="s">
        <v>41</v>
      </c>
      <c r="B83" s="23" t="s">
        <v>284</v>
      </c>
      <c r="C83" s="54"/>
      <c r="D83" s="54">
        <f>SUM(D84:D86)</f>
        <v>7119</v>
      </c>
      <c r="E83" s="54"/>
      <c r="F83" s="54">
        <f t="shared" si="0"/>
        <v>7119</v>
      </c>
      <c r="G83" s="23"/>
      <c r="I83" s="48"/>
    </row>
    <row r="84" spans="1:9" s="29" customFormat="1" ht="37.5">
      <c r="A84" s="26"/>
      <c r="B84" s="31" t="s">
        <v>67</v>
      </c>
      <c r="C84" s="55"/>
      <c r="D84" s="55">
        <v>2513</v>
      </c>
      <c r="E84" s="57"/>
      <c r="F84" s="55">
        <f t="shared" si="0"/>
        <v>2513</v>
      </c>
      <c r="G84" s="31"/>
      <c r="I84" s="46"/>
    </row>
    <row r="85" spans="1:9" s="29" customFormat="1">
      <c r="A85" s="26"/>
      <c r="B85" s="31" t="s">
        <v>68</v>
      </c>
      <c r="C85" s="55"/>
      <c r="D85" s="55">
        <v>2000</v>
      </c>
      <c r="E85" s="57"/>
      <c r="F85" s="55">
        <f t="shared" si="0"/>
        <v>2000</v>
      </c>
      <c r="G85" s="31"/>
      <c r="I85" s="46"/>
    </row>
    <row r="86" spans="1:9" s="29" customFormat="1">
      <c r="A86" s="26"/>
      <c r="B86" s="31" t="s">
        <v>69</v>
      </c>
      <c r="C86" s="55"/>
      <c r="D86" s="55">
        <v>2606</v>
      </c>
      <c r="E86" s="57"/>
      <c r="F86" s="55">
        <f t="shared" si="0"/>
        <v>2606</v>
      </c>
      <c r="G86" s="31"/>
      <c r="I86" s="46"/>
    </row>
    <row r="87" spans="1:9">
      <c r="A87" s="51">
        <v>3</v>
      </c>
      <c r="B87" s="23" t="s">
        <v>31</v>
      </c>
      <c r="C87" s="54">
        <v>592</v>
      </c>
      <c r="D87" s="54"/>
      <c r="E87" s="56">
        <f>-C87</f>
        <v>-592</v>
      </c>
      <c r="F87" s="54">
        <f t="shared" si="0"/>
        <v>0</v>
      </c>
      <c r="G87" s="23"/>
      <c r="I87" s="48"/>
    </row>
    <row r="88" spans="1:9">
      <c r="A88" s="51" t="s">
        <v>41</v>
      </c>
      <c r="B88" s="23" t="s">
        <v>284</v>
      </c>
      <c r="C88" s="54"/>
      <c r="D88" s="54">
        <f>SUM(D89:D90)</f>
        <v>592</v>
      </c>
      <c r="E88" s="56"/>
      <c r="F88" s="54">
        <f t="shared" si="0"/>
        <v>592</v>
      </c>
      <c r="G88" s="23"/>
      <c r="I88" s="48"/>
    </row>
    <row r="89" spans="1:9" s="29" customFormat="1" ht="56.25">
      <c r="A89" s="26"/>
      <c r="B89" s="31" t="s">
        <v>140</v>
      </c>
      <c r="C89" s="55"/>
      <c r="D89" s="55">
        <v>92</v>
      </c>
      <c r="E89" s="57"/>
      <c r="F89" s="55">
        <f t="shared" si="0"/>
        <v>92</v>
      </c>
      <c r="G89" s="31"/>
      <c r="I89" s="46"/>
    </row>
    <row r="90" spans="1:9" s="29" customFormat="1" ht="75">
      <c r="A90" s="26"/>
      <c r="B90" s="31" t="s">
        <v>141</v>
      </c>
      <c r="C90" s="55"/>
      <c r="D90" s="55">
        <v>500</v>
      </c>
      <c r="E90" s="57"/>
      <c r="F90" s="55">
        <f t="shared" si="0"/>
        <v>500</v>
      </c>
      <c r="G90" s="31"/>
      <c r="I90" s="46"/>
    </row>
    <row r="91" spans="1:9" ht="112.5">
      <c r="A91" s="51" t="s">
        <v>10</v>
      </c>
      <c r="B91" s="23" t="s">
        <v>11</v>
      </c>
      <c r="C91" s="54">
        <f>C92</f>
        <v>51427.5</v>
      </c>
      <c r="D91" s="54">
        <f t="shared" ref="D91:E91" si="2">D92</f>
        <v>51427.5</v>
      </c>
      <c r="E91" s="54">
        <f t="shared" si="2"/>
        <v>-51427.5</v>
      </c>
      <c r="F91" s="54">
        <f t="shared" si="0"/>
        <v>51427.5</v>
      </c>
      <c r="G91" s="18"/>
      <c r="I91" s="48"/>
    </row>
    <row r="92" spans="1:9" ht="93.75">
      <c r="A92" s="51">
        <v>1</v>
      </c>
      <c r="B92" s="23" t="s">
        <v>13</v>
      </c>
      <c r="C92" s="54">
        <f>SUM(C93:C157)</f>
        <v>51427.5</v>
      </c>
      <c r="D92" s="54">
        <f>D94+D115+D130+D139+D152+D155</f>
        <v>51427.5</v>
      </c>
      <c r="E92" s="54">
        <f>SUM(E93:E157)</f>
        <v>-51427.5</v>
      </c>
      <c r="F92" s="54">
        <f t="shared" si="0"/>
        <v>51427.5</v>
      </c>
      <c r="G92" s="33"/>
      <c r="I92" s="22"/>
    </row>
    <row r="93" spans="1:9" ht="19.5">
      <c r="A93" s="51" t="s">
        <v>286</v>
      </c>
      <c r="B93" s="23" t="s">
        <v>27</v>
      </c>
      <c r="C93" s="54">
        <v>28039.5</v>
      </c>
      <c r="D93" s="54"/>
      <c r="E93" s="56">
        <f>-C93</f>
        <v>-28039.5</v>
      </c>
      <c r="F93" s="54">
        <f t="shared" si="0"/>
        <v>0</v>
      </c>
      <c r="G93" s="21"/>
      <c r="H93" s="48"/>
      <c r="I93" s="48"/>
    </row>
    <row r="94" spans="1:9" ht="19.5">
      <c r="A94" s="51" t="s">
        <v>41</v>
      </c>
      <c r="B94" s="23" t="s">
        <v>42</v>
      </c>
      <c r="C94" s="54"/>
      <c r="D94" s="54">
        <f>SUM(D95:D114)</f>
        <v>22110.128000000001</v>
      </c>
      <c r="E94" s="56"/>
      <c r="F94" s="54">
        <f t="shared" si="0"/>
        <v>22110.128000000001</v>
      </c>
      <c r="G94" s="21"/>
      <c r="H94" s="48"/>
      <c r="I94" s="48"/>
    </row>
    <row r="95" spans="1:9" s="29" customFormat="1">
      <c r="A95" s="26"/>
      <c r="B95" s="31" t="s">
        <v>218</v>
      </c>
      <c r="C95" s="55"/>
      <c r="D95" s="55">
        <v>264</v>
      </c>
      <c r="E95" s="57"/>
      <c r="F95" s="55">
        <f t="shared" si="0"/>
        <v>264</v>
      </c>
      <c r="G95" s="28"/>
      <c r="H95" s="46"/>
      <c r="I95" s="46"/>
    </row>
    <row r="96" spans="1:9" s="29" customFormat="1">
      <c r="A96" s="26"/>
      <c r="B96" s="31" t="s">
        <v>260</v>
      </c>
      <c r="C96" s="55"/>
      <c r="D96" s="55">
        <v>55.603999999999999</v>
      </c>
      <c r="E96" s="57"/>
      <c r="F96" s="55">
        <f t="shared" ref="F96:F159" si="3">C96+D96+E96</f>
        <v>55.603999999999999</v>
      </c>
      <c r="G96" s="28"/>
      <c r="H96" s="46"/>
      <c r="I96" s="46"/>
    </row>
    <row r="97" spans="1:9" s="29" customFormat="1">
      <c r="A97" s="26"/>
      <c r="B97" s="31" t="s">
        <v>261</v>
      </c>
      <c r="C97" s="55"/>
      <c r="D97" s="55">
        <v>731</v>
      </c>
      <c r="E97" s="57"/>
      <c r="F97" s="55">
        <f t="shared" si="3"/>
        <v>731</v>
      </c>
      <c r="G97" s="28"/>
      <c r="H97" s="46"/>
      <c r="I97" s="46"/>
    </row>
    <row r="98" spans="1:9" s="29" customFormat="1">
      <c r="A98" s="26"/>
      <c r="B98" s="31" t="s">
        <v>262</v>
      </c>
      <c r="C98" s="55"/>
      <c r="D98" s="55"/>
      <c r="E98" s="57"/>
      <c r="F98" s="55">
        <f t="shared" si="3"/>
        <v>0</v>
      </c>
      <c r="G98" s="28"/>
      <c r="H98" s="46"/>
      <c r="I98" s="46"/>
    </row>
    <row r="99" spans="1:9" s="29" customFormat="1">
      <c r="A99" s="26"/>
      <c r="B99" s="31" t="s">
        <v>263</v>
      </c>
      <c r="C99" s="55"/>
      <c r="D99" s="55">
        <v>256</v>
      </c>
      <c r="E99" s="57"/>
      <c r="F99" s="55">
        <f t="shared" si="3"/>
        <v>256</v>
      </c>
      <c r="G99" s="28"/>
      <c r="H99" s="46"/>
      <c r="I99" s="46"/>
    </row>
    <row r="100" spans="1:9" s="29" customFormat="1">
      <c r="A100" s="26"/>
      <c r="B100" s="31" t="s">
        <v>264</v>
      </c>
      <c r="C100" s="55"/>
      <c r="D100" s="55"/>
      <c r="E100" s="57"/>
      <c r="F100" s="55">
        <f t="shared" si="3"/>
        <v>0</v>
      </c>
      <c r="G100" s="28"/>
      <c r="H100" s="46"/>
      <c r="I100" s="46"/>
    </row>
    <row r="101" spans="1:9" s="29" customFormat="1">
      <c r="A101" s="26"/>
      <c r="B101" s="31" t="s">
        <v>265</v>
      </c>
      <c r="C101" s="55"/>
      <c r="D101" s="55">
        <v>2059</v>
      </c>
      <c r="E101" s="57"/>
      <c r="F101" s="55">
        <f t="shared" si="3"/>
        <v>2059</v>
      </c>
      <c r="G101" s="28"/>
      <c r="H101" s="46"/>
      <c r="I101" s="46"/>
    </row>
    <row r="102" spans="1:9" s="29" customFormat="1">
      <c r="A102" s="26"/>
      <c r="B102" s="31" t="s">
        <v>266</v>
      </c>
      <c r="C102" s="55"/>
      <c r="D102" s="55">
        <v>1774</v>
      </c>
      <c r="E102" s="57"/>
      <c r="F102" s="55">
        <f t="shared" si="3"/>
        <v>1774</v>
      </c>
      <c r="G102" s="28"/>
      <c r="H102" s="46"/>
      <c r="I102" s="46"/>
    </row>
    <row r="103" spans="1:9" s="29" customFormat="1">
      <c r="A103" s="26"/>
      <c r="B103" s="31" t="s">
        <v>267</v>
      </c>
      <c r="C103" s="55"/>
      <c r="D103" s="55">
        <v>1516</v>
      </c>
      <c r="E103" s="57"/>
      <c r="F103" s="55">
        <f t="shared" si="3"/>
        <v>1516</v>
      </c>
      <c r="G103" s="28"/>
      <c r="H103" s="46"/>
      <c r="I103" s="46"/>
    </row>
    <row r="104" spans="1:9" s="29" customFormat="1">
      <c r="A104" s="26"/>
      <c r="B104" s="31" t="s">
        <v>268</v>
      </c>
      <c r="C104" s="55"/>
      <c r="D104" s="55">
        <v>1851</v>
      </c>
      <c r="E104" s="57"/>
      <c r="F104" s="55">
        <f t="shared" si="3"/>
        <v>1851</v>
      </c>
      <c r="G104" s="28"/>
      <c r="H104" s="46"/>
      <c r="I104" s="46"/>
    </row>
    <row r="105" spans="1:9" s="29" customFormat="1">
      <c r="A105" s="26"/>
      <c r="B105" s="31" t="s">
        <v>269</v>
      </c>
      <c r="C105" s="55"/>
      <c r="D105" s="55">
        <v>1128</v>
      </c>
      <c r="E105" s="57"/>
      <c r="F105" s="55">
        <f t="shared" si="3"/>
        <v>1128</v>
      </c>
      <c r="G105" s="28"/>
      <c r="H105" s="46"/>
      <c r="I105" s="46"/>
    </row>
    <row r="106" spans="1:9" s="29" customFormat="1">
      <c r="A106" s="26"/>
      <c r="B106" s="31" t="s">
        <v>270</v>
      </c>
      <c r="C106" s="55"/>
      <c r="D106" s="55">
        <v>1931</v>
      </c>
      <c r="E106" s="57"/>
      <c r="F106" s="55">
        <f t="shared" si="3"/>
        <v>1931</v>
      </c>
      <c r="G106" s="28"/>
      <c r="H106" s="46"/>
      <c r="I106" s="46"/>
    </row>
    <row r="107" spans="1:9" s="29" customFormat="1">
      <c r="A107" s="26"/>
      <c r="B107" s="31" t="s">
        <v>271</v>
      </c>
      <c r="C107" s="55"/>
      <c r="D107" s="55">
        <v>1576</v>
      </c>
      <c r="E107" s="57"/>
      <c r="F107" s="55">
        <f t="shared" si="3"/>
        <v>1576</v>
      </c>
      <c r="G107" s="28"/>
      <c r="H107" s="46"/>
      <c r="I107" s="46"/>
    </row>
    <row r="108" spans="1:9" s="29" customFormat="1">
      <c r="A108" s="26"/>
      <c r="B108" s="31" t="s">
        <v>272</v>
      </c>
      <c r="C108" s="55"/>
      <c r="D108" s="55">
        <v>855</v>
      </c>
      <c r="E108" s="57"/>
      <c r="F108" s="55">
        <f t="shared" si="3"/>
        <v>855</v>
      </c>
      <c r="G108" s="28"/>
      <c r="H108" s="46"/>
      <c r="I108" s="46"/>
    </row>
    <row r="109" spans="1:9" s="29" customFormat="1">
      <c r="A109" s="26"/>
      <c r="B109" s="31" t="s">
        <v>273</v>
      </c>
      <c r="C109" s="55"/>
      <c r="D109" s="55">
        <v>1099</v>
      </c>
      <c r="E109" s="57"/>
      <c r="F109" s="55">
        <f t="shared" si="3"/>
        <v>1099</v>
      </c>
      <c r="G109" s="28"/>
      <c r="H109" s="46"/>
      <c r="I109" s="46"/>
    </row>
    <row r="110" spans="1:9" s="29" customFormat="1">
      <c r="A110" s="26"/>
      <c r="B110" s="31" t="s">
        <v>274</v>
      </c>
      <c r="C110" s="55"/>
      <c r="D110" s="55">
        <v>1947</v>
      </c>
      <c r="E110" s="57"/>
      <c r="F110" s="55">
        <f t="shared" si="3"/>
        <v>1947</v>
      </c>
      <c r="G110" s="28"/>
      <c r="H110" s="46"/>
      <c r="I110" s="46"/>
    </row>
    <row r="111" spans="1:9" s="29" customFormat="1">
      <c r="A111" s="26"/>
      <c r="B111" s="31" t="s">
        <v>275</v>
      </c>
      <c r="C111" s="55"/>
      <c r="D111" s="55">
        <v>466</v>
      </c>
      <c r="E111" s="57"/>
      <c r="F111" s="55">
        <f t="shared" si="3"/>
        <v>466</v>
      </c>
      <c r="G111" s="28"/>
      <c r="H111" s="46"/>
      <c r="I111" s="46"/>
    </row>
    <row r="112" spans="1:9" s="29" customFormat="1">
      <c r="A112" s="26"/>
      <c r="B112" s="31" t="s">
        <v>276</v>
      </c>
      <c r="C112" s="55"/>
      <c r="D112" s="55">
        <v>800</v>
      </c>
      <c r="E112" s="57"/>
      <c r="F112" s="55">
        <f t="shared" si="3"/>
        <v>800</v>
      </c>
      <c r="G112" s="28"/>
      <c r="H112" s="46"/>
      <c r="I112" s="46"/>
    </row>
    <row r="113" spans="1:9" s="29" customFormat="1">
      <c r="A113" s="26"/>
      <c r="B113" s="31" t="s">
        <v>277</v>
      </c>
      <c r="C113" s="55"/>
      <c r="D113" s="55">
        <v>1763</v>
      </c>
      <c r="E113" s="57"/>
      <c r="F113" s="55">
        <f t="shared" si="3"/>
        <v>1763</v>
      </c>
      <c r="G113" s="28"/>
      <c r="H113" s="46"/>
      <c r="I113" s="46"/>
    </row>
    <row r="114" spans="1:9" s="29" customFormat="1">
      <c r="A114" s="26"/>
      <c r="B114" s="31" t="s">
        <v>278</v>
      </c>
      <c r="C114" s="55"/>
      <c r="D114" s="55">
        <v>2038.5239999999999</v>
      </c>
      <c r="E114" s="57"/>
      <c r="F114" s="55">
        <f t="shared" si="3"/>
        <v>2038.5239999999999</v>
      </c>
      <c r="G114" s="28"/>
      <c r="H114" s="46"/>
      <c r="I114" s="46"/>
    </row>
    <row r="115" spans="1:9" ht="19.5">
      <c r="A115" s="51" t="s">
        <v>285</v>
      </c>
      <c r="B115" s="23" t="s">
        <v>284</v>
      </c>
      <c r="C115" s="54"/>
      <c r="D115" s="54">
        <f>SUM(D116:D128)</f>
        <v>5929.3720000000003</v>
      </c>
      <c r="E115" s="56"/>
      <c r="F115" s="54">
        <f t="shared" si="3"/>
        <v>5929.3720000000003</v>
      </c>
      <c r="G115" s="21"/>
      <c r="H115" s="48"/>
      <c r="I115" s="48"/>
    </row>
    <row r="116" spans="1:9" ht="37.5">
      <c r="A116" s="51"/>
      <c r="B116" s="31" t="s">
        <v>219</v>
      </c>
      <c r="C116" s="54"/>
      <c r="D116" s="55">
        <v>0.87199999999999989</v>
      </c>
      <c r="E116" s="56"/>
      <c r="F116" s="54"/>
      <c r="G116" s="21"/>
      <c r="H116" s="48"/>
      <c r="I116" s="48"/>
    </row>
    <row r="117" spans="1:9" ht="19.5">
      <c r="A117" s="51"/>
      <c r="B117" s="31" t="s">
        <v>220</v>
      </c>
      <c r="C117" s="54"/>
      <c r="D117" s="55">
        <v>0</v>
      </c>
      <c r="E117" s="56"/>
      <c r="F117" s="54"/>
      <c r="G117" s="21"/>
      <c r="H117" s="48"/>
      <c r="I117" s="48"/>
    </row>
    <row r="118" spans="1:9" ht="19.5">
      <c r="A118" s="51"/>
      <c r="B118" s="31" t="s">
        <v>221</v>
      </c>
      <c r="C118" s="54"/>
      <c r="D118" s="55">
        <v>0</v>
      </c>
      <c r="E118" s="56"/>
      <c r="F118" s="54"/>
      <c r="G118" s="21"/>
      <c r="H118" s="48"/>
      <c r="I118" s="48"/>
    </row>
    <row r="119" spans="1:9" ht="19.5">
      <c r="A119" s="51"/>
      <c r="B119" s="31" t="s">
        <v>222</v>
      </c>
      <c r="C119" s="54"/>
      <c r="D119" s="55">
        <v>0</v>
      </c>
      <c r="E119" s="56"/>
      <c r="F119" s="54"/>
      <c r="G119" s="21"/>
      <c r="H119" s="48"/>
      <c r="I119" s="48"/>
    </row>
    <row r="120" spans="1:9" ht="37.5">
      <c r="A120" s="51"/>
      <c r="B120" s="31" t="s">
        <v>223</v>
      </c>
      <c r="C120" s="54"/>
      <c r="D120" s="55"/>
      <c r="E120" s="56"/>
      <c r="F120" s="54"/>
      <c r="G120" s="21"/>
      <c r="H120" s="48"/>
      <c r="I120" s="48"/>
    </row>
    <row r="121" spans="1:9" ht="37.5">
      <c r="A121" s="51"/>
      <c r="B121" s="31" t="s">
        <v>224</v>
      </c>
      <c r="C121" s="54"/>
      <c r="D121" s="55"/>
      <c r="E121" s="56"/>
      <c r="F121" s="54"/>
      <c r="G121" s="21"/>
      <c r="H121" s="48"/>
      <c r="I121" s="48"/>
    </row>
    <row r="122" spans="1:9" ht="37.5">
      <c r="A122" s="51"/>
      <c r="B122" s="31" t="s">
        <v>225</v>
      </c>
      <c r="C122" s="54"/>
      <c r="D122" s="55"/>
      <c r="E122" s="56"/>
      <c r="F122" s="54"/>
      <c r="G122" s="21"/>
      <c r="H122" s="48"/>
      <c r="I122" s="48"/>
    </row>
    <row r="123" spans="1:9" ht="37.5">
      <c r="A123" s="51"/>
      <c r="B123" s="31" t="s">
        <v>226</v>
      </c>
      <c r="C123" s="54"/>
      <c r="D123" s="55"/>
      <c r="E123" s="56"/>
      <c r="F123" s="54"/>
      <c r="G123" s="21"/>
      <c r="H123" s="48"/>
      <c r="I123" s="48"/>
    </row>
    <row r="124" spans="1:9" ht="56.25">
      <c r="A124" s="51"/>
      <c r="B124" s="31" t="s">
        <v>227</v>
      </c>
      <c r="C124" s="54"/>
      <c r="D124" s="55">
        <v>1700</v>
      </c>
      <c r="E124" s="56"/>
      <c r="F124" s="54"/>
      <c r="G124" s="21"/>
      <c r="H124" s="48"/>
      <c r="I124" s="48"/>
    </row>
    <row r="125" spans="1:9" ht="37.5">
      <c r="A125" s="51"/>
      <c r="B125" s="31" t="s">
        <v>228</v>
      </c>
      <c r="C125" s="54"/>
      <c r="D125" s="55">
        <v>0</v>
      </c>
      <c r="E125" s="56"/>
      <c r="F125" s="54"/>
      <c r="G125" s="21"/>
      <c r="H125" s="48"/>
      <c r="I125" s="48"/>
    </row>
    <row r="126" spans="1:9" ht="56.25">
      <c r="A126" s="51"/>
      <c r="B126" s="31" t="s">
        <v>229</v>
      </c>
      <c r="C126" s="54"/>
      <c r="D126" s="55">
        <v>0</v>
      </c>
      <c r="E126" s="56"/>
      <c r="F126" s="54"/>
      <c r="G126" s="21"/>
      <c r="H126" s="48"/>
      <c r="I126" s="48"/>
    </row>
    <row r="127" spans="1:9" ht="37.5">
      <c r="A127" s="51"/>
      <c r="B127" s="31" t="s">
        <v>230</v>
      </c>
      <c r="C127" s="54"/>
      <c r="D127" s="55">
        <v>1800</v>
      </c>
      <c r="E127" s="56"/>
      <c r="F127" s="54"/>
      <c r="G127" s="21"/>
      <c r="H127" s="48"/>
      <c r="I127" s="48"/>
    </row>
    <row r="128" spans="1:9" ht="75">
      <c r="A128" s="51"/>
      <c r="B128" s="31" t="s">
        <v>231</v>
      </c>
      <c r="C128" s="54"/>
      <c r="D128" s="55">
        <v>2428.5</v>
      </c>
      <c r="E128" s="56"/>
      <c r="F128" s="54"/>
      <c r="G128" s="21"/>
      <c r="H128" s="48"/>
      <c r="I128" s="48"/>
    </row>
    <row r="129" spans="1:7" s="16" customFormat="1" ht="19.5">
      <c r="A129" s="51" t="s">
        <v>285</v>
      </c>
      <c r="B129" s="23" t="s">
        <v>28</v>
      </c>
      <c r="C129" s="54">
        <v>20038</v>
      </c>
      <c r="D129" s="54"/>
      <c r="E129" s="56">
        <f>-C129</f>
        <v>-20038</v>
      </c>
      <c r="F129" s="54">
        <f t="shared" si="3"/>
        <v>0</v>
      </c>
      <c r="G129" s="21"/>
    </row>
    <row r="130" spans="1:7" s="16" customFormat="1" ht="19.5">
      <c r="A130" s="51" t="s">
        <v>41</v>
      </c>
      <c r="B130" s="23" t="s">
        <v>42</v>
      </c>
      <c r="C130" s="54"/>
      <c r="D130" s="54">
        <f>SUM(D131:D138)</f>
        <v>9227.7939999999999</v>
      </c>
      <c r="E130" s="56"/>
      <c r="F130" s="54">
        <f t="shared" si="3"/>
        <v>9227.7939999999999</v>
      </c>
      <c r="G130" s="21"/>
    </row>
    <row r="131" spans="1:7" s="15" customFormat="1">
      <c r="A131" s="26"/>
      <c r="B131" s="31" t="s">
        <v>54</v>
      </c>
      <c r="C131" s="55"/>
      <c r="D131" s="55">
        <v>1500</v>
      </c>
      <c r="E131" s="57"/>
      <c r="F131" s="55">
        <f t="shared" si="3"/>
        <v>1500</v>
      </c>
      <c r="G131" s="28"/>
    </row>
    <row r="132" spans="1:7" s="15" customFormat="1">
      <c r="A132" s="26"/>
      <c r="B132" s="31" t="s">
        <v>55</v>
      </c>
      <c r="C132" s="55"/>
      <c r="D132" s="55">
        <v>994.13099999999997</v>
      </c>
      <c r="E132" s="57"/>
      <c r="F132" s="55">
        <f t="shared" si="3"/>
        <v>994.13099999999997</v>
      </c>
      <c r="G132" s="28"/>
    </row>
    <row r="133" spans="1:7" s="15" customFormat="1">
      <c r="A133" s="26"/>
      <c r="B133" s="31" t="s">
        <v>70</v>
      </c>
      <c r="C133" s="55"/>
      <c r="D133" s="55">
        <v>450</v>
      </c>
      <c r="E133" s="57"/>
      <c r="F133" s="55">
        <f t="shared" si="3"/>
        <v>450</v>
      </c>
      <c r="G133" s="28"/>
    </row>
    <row r="134" spans="1:7" s="15" customFormat="1">
      <c r="A134" s="26"/>
      <c r="B134" s="31" t="s">
        <v>52</v>
      </c>
      <c r="C134" s="55"/>
      <c r="D134" s="55">
        <v>1400</v>
      </c>
      <c r="E134" s="57"/>
      <c r="F134" s="55">
        <f t="shared" si="3"/>
        <v>1400</v>
      </c>
      <c r="G134" s="28"/>
    </row>
    <row r="135" spans="1:7" s="15" customFormat="1">
      <c r="A135" s="26"/>
      <c r="B135" s="31" t="s">
        <v>56</v>
      </c>
      <c r="C135" s="55"/>
      <c r="D135" s="55">
        <v>700</v>
      </c>
      <c r="E135" s="57"/>
      <c r="F135" s="55">
        <f t="shared" si="3"/>
        <v>700</v>
      </c>
      <c r="G135" s="28"/>
    </row>
    <row r="136" spans="1:7" s="15" customFormat="1">
      <c r="A136" s="26"/>
      <c r="B136" s="31" t="s">
        <v>57</v>
      </c>
      <c r="C136" s="55"/>
      <c r="D136" s="55">
        <v>1030</v>
      </c>
      <c r="E136" s="57"/>
      <c r="F136" s="55">
        <f t="shared" si="3"/>
        <v>1030</v>
      </c>
      <c r="G136" s="28"/>
    </row>
    <row r="137" spans="1:7" s="15" customFormat="1">
      <c r="A137" s="26"/>
      <c r="B137" s="31" t="s">
        <v>51</v>
      </c>
      <c r="C137" s="55"/>
      <c r="D137" s="55">
        <v>800</v>
      </c>
      <c r="E137" s="57"/>
      <c r="F137" s="55">
        <f t="shared" si="3"/>
        <v>800</v>
      </c>
      <c r="G137" s="28"/>
    </row>
    <row r="138" spans="1:7" s="15" customFormat="1">
      <c r="A138" s="26"/>
      <c r="B138" s="31" t="s">
        <v>58</v>
      </c>
      <c r="C138" s="55"/>
      <c r="D138" s="55">
        <v>2353.663</v>
      </c>
      <c r="E138" s="57"/>
      <c r="F138" s="55">
        <f t="shared" si="3"/>
        <v>2353.663</v>
      </c>
      <c r="G138" s="28"/>
    </row>
    <row r="139" spans="1:7" s="16" customFormat="1" ht="19.5">
      <c r="A139" s="51" t="s">
        <v>41</v>
      </c>
      <c r="B139" s="23" t="s">
        <v>284</v>
      </c>
      <c r="C139" s="54"/>
      <c r="D139" s="54">
        <f>SUM(D140:D150)</f>
        <v>10810.206</v>
      </c>
      <c r="E139" s="56"/>
      <c r="F139" s="54">
        <f t="shared" si="3"/>
        <v>10810.206</v>
      </c>
      <c r="G139" s="21"/>
    </row>
    <row r="140" spans="1:7" s="15" customFormat="1" ht="37.5">
      <c r="A140" s="26"/>
      <c r="B140" s="31" t="s">
        <v>72</v>
      </c>
      <c r="C140" s="55"/>
      <c r="D140" s="55">
        <v>500</v>
      </c>
      <c r="E140" s="57"/>
      <c r="F140" s="55">
        <f t="shared" si="3"/>
        <v>500</v>
      </c>
      <c r="G140" s="28"/>
    </row>
    <row r="141" spans="1:7" s="15" customFormat="1" ht="93.75">
      <c r="A141" s="26"/>
      <c r="B141" s="31" t="s">
        <v>74</v>
      </c>
      <c r="C141" s="55"/>
      <c r="D141" s="55">
        <v>775.7</v>
      </c>
      <c r="E141" s="57"/>
      <c r="F141" s="55">
        <f t="shared" si="3"/>
        <v>775.7</v>
      </c>
      <c r="G141" s="28"/>
    </row>
    <row r="142" spans="1:7" s="15" customFormat="1" ht="56.25">
      <c r="A142" s="26"/>
      <c r="B142" s="31" t="s">
        <v>80</v>
      </c>
      <c r="C142" s="55"/>
      <c r="D142" s="55">
        <v>2150</v>
      </c>
      <c r="E142" s="57"/>
      <c r="F142" s="55">
        <f t="shared" si="3"/>
        <v>2150</v>
      </c>
      <c r="G142" s="28"/>
    </row>
    <row r="143" spans="1:7" s="15" customFormat="1" ht="37.5">
      <c r="A143" s="26"/>
      <c r="B143" s="31" t="s">
        <v>81</v>
      </c>
      <c r="C143" s="55"/>
      <c r="D143" s="55">
        <v>224.58799999999999</v>
      </c>
      <c r="E143" s="57"/>
      <c r="F143" s="55">
        <f t="shared" si="3"/>
        <v>224.58799999999999</v>
      </c>
      <c r="G143" s="28"/>
    </row>
    <row r="144" spans="1:7" s="15" customFormat="1" ht="75">
      <c r="A144" s="26"/>
      <c r="B144" s="31" t="s">
        <v>85</v>
      </c>
      <c r="C144" s="55"/>
      <c r="D144" s="55">
        <v>840</v>
      </c>
      <c r="E144" s="57"/>
      <c r="F144" s="55">
        <f t="shared" si="3"/>
        <v>840</v>
      </c>
      <c r="G144" s="28"/>
    </row>
    <row r="145" spans="1:9" s="15" customFormat="1" ht="75">
      <c r="A145" s="26"/>
      <c r="B145" s="31" t="s">
        <v>87</v>
      </c>
      <c r="C145" s="55"/>
      <c r="D145" s="55">
        <v>1660</v>
      </c>
      <c r="E145" s="57"/>
      <c r="F145" s="55">
        <f t="shared" si="3"/>
        <v>1660</v>
      </c>
      <c r="G145" s="28"/>
    </row>
    <row r="146" spans="1:9" s="15" customFormat="1" ht="56.25">
      <c r="A146" s="26"/>
      <c r="B146" s="31" t="s">
        <v>91</v>
      </c>
      <c r="C146" s="55"/>
      <c r="D146" s="55">
        <v>2.9180000000000001</v>
      </c>
      <c r="E146" s="57"/>
      <c r="F146" s="55">
        <f t="shared" si="3"/>
        <v>2.9180000000000001</v>
      </c>
      <c r="G146" s="28"/>
    </row>
    <row r="147" spans="1:9" s="15" customFormat="1">
      <c r="A147" s="26"/>
      <c r="B147" s="31" t="s">
        <v>93</v>
      </c>
      <c r="C147" s="55"/>
      <c r="D147" s="55">
        <v>380</v>
      </c>
      <c r="E147" s="57"/>
      <c r="F147" s="55">
        <f t="shared" si="3"/>
        <v>380</v>
      </c>
      <c r="G147" s="28"/>
    </row>
    <row r="148" spans="1:9" s="15" customFormat="1" ht="37.5">
      <c r="A148" s="26"/>
      <c r="B148" s="31" t="s">
        <v>96</v>
      </c>
      <c r="C148" s="55"/>
      <c r="D148" s="55">
        <v>377</v>
      </c>
      <c r="E148" s="57"/>
      <c r="F148" s="55">
        <f t="shared" si="3"/>
        <v>377</v>
      </c>
      <c r="G148" s="28"/>
    </row>
    <row r="149" spans="1:9" s="15" customFormat="1" ht="53.25" customHeight="1">
      <c r="A149" s="26"/>
      <c r="B149" s="31" t="s">
        <v>106</v>
      </c>
      <c r="C149" s="55"/>
      <c r="D149" s="55">
        <v>2700</v>
      </c>
      <c r="E149" s="57"/>
      <c r="F149" s="55">
        <f t="shared" si="3"/>
        <v>2700</v>
      </c>
      <c r="G149" s="28"/>
    </row>
    <row r="150" spans="1:9" s="15" customFormat="1" ht="56.25">
      <c r="A150" s="26"/>
      <c r="B150" s="31" t="s">
        <v>108</v>
      </c>
      <c r="C150" s="55"/>
      <c r="D150" s="55">
        <v>1200</v>
      </c>
      <c r="E150" s="57"/>
      <c r="F150" s="55">
        <f t="shared" si="3"/>
        <v>1200</v>
      </c>
      <c r="G150" s="28"/>
    </row>
    <row r="151" spans="1:9" s="16" customFormat="1" ht="19.5">
      <c r="A151" s="51" t="s">
        <v>166</v>
      </c>
      <c r="B151" s="23" t="s">
        <v>30</v>
      </c>
      <c r="C151" s="54">
        <v>521</v>
      </c>
      <c r="D151" s="54"/>
      <c r="E151" s="56">
        <f>-C151</f>
        <v>-521</v>
      </c>
      <c r="F151" s="54">
        <f t="shared" si="3"/>
        <v>0</v>
      </c>
      <c r="G151" s="21"/>
    </row>
    <row r="152" spans="1:9" s="16" customFormat="1" ht="19.5">
      <c r="A152" s="51" t="s">
        <v>41</v>
      </c>
      <c r="B152" s="23" t="s">
        <v>42</v>
      </c>
      <c r="C152" s="54"/>
      <c r="D152" s="54">
        <f>D153</f>
        <v>521</v>
      </c>
      <c r="E152" s="56"/>
      <c r="F152" s="54">
        <f t="shared" si="3"/>
        <v>521</v>
      </c>
      <c r="G152" s="21"/>
    </row>
    <row r="153" spans="1:9" s="15" customFormat="1">
      <c r="A153" s="26"/>
      <c r="B153" s="14" t="s">
        <v>164</v>
      </c>
      <c r="C153" s="55"/>
      <c r="D153" s="55">
        <v>521</v>
      </c>
      <c r="E153" s="57"/>
      <c r="F153" s="55">
        <f t="shared" si="3"/>
        <v>521</v>
      </c>
      <c r="G153" s="28"/>
    </row>
    <row r="154" spans="1:9" s="16" customFormat="1" ht="19.5">
      <c r="A154" s="51" t="s">
        <v>167</v>
      </c>
      <c r="B154" s="23" t="s">
        <v>31</v>
      </c>
      <c r="C154" s="54">
        <v>2829</v>
      </c>
      <c r="D154" s="54"/>
      <c r="E154" s="56">
        <f>-C154</f>
        <v>-2829</v>
      </c>
      <c r="F154" s="54">
        <f t="shared" si="3"/>
        <v>0</v>
      </c>
      <c r="G154" s="21"/>
    </row>
    <row r="155" spans="1:9" s="16" customFormat="1" ht="19.5">
      <c r="A155" s="51" t="s">
        <v>41</v>
      </c>
      <c r="B155" s="23" t="s">
        <v>42</v>
      </c>
      <c r="C155" s="54"/>
      <c r="D155" s="54">
        <f>SUM(D156:D157)</f>
        <v>2829</v>
      </c>
      <c r="E155" s="56"/>
      <c r="F155" s="54">
        <f t="shared" si="3"/>
        <v>2829</v>
      </c>
      <c r="G155" s="21"/>
    </row>
    <row r="156" spans="1:9" s="15" customFormat="1">
      <c r="A156" s="26"/>
      <c r="B156" s="31" t="s">
        <v>143</v>
      </c>
      <c r="C156" s="55"/>
      <c r="D156" s="55">
        <v>2649</v>
      </c>
      <c r="E156" s="57"/>
      <c r="F156" s="55">
        <f t="shared" si="3"/>
        <v>2649</v>
      </c>
      <c r="G156" s="28"/>
    </row>
    <row r="157" spans="1:9" s="15" customFormat="1">
      <c r="A157" s="26"/>
      <c r="B157" s="31" t="s">
        <v>144</v>
      </c>
      <c r="C157" s="55"/>
      <c r="D157" s="55">
        <v>180</v>
      </c>
      <c r="E157" s="57"/>
      <c r="F157" s="55">
        <f t="shared" si="3"/>
        <v>180</v>
      </c>
      <c r="G157" s="28"/>
    </row>
    <row r="158" spans="1:9" ht="56.25" hidden="1">
      <c r="A158" s="51"/>
      <c r="B158" s="23" t="s">
        <v>15</v>
      </c>
      <c r="C158" s="54">
        <f>C159</f>
        <v>0</v>
      </c>
      <c r="D158" s="54">
        <f t="shared" ref="D158:E158" si="4">D159</f>
        <v>0</v>
      </c>
      <c r="E158" s="54">
        <f t="shared" si="4"/>
        <v>0</v>
      </c>
      <c r="F158" s="54">
        <f t="shared" si="3"/>
        <v>0</v>
      </c>
      <c r="G158" s="18"/>
      <c r="I158" s="22"/>
    </row>
    <row r="159" spans="1:9" ht="168.75" hidden="1">
      <c r="A159" s="51"/>
      <c r="B159" s="19" t="s">
        <v>16</v>
      </c>
      <c r="C159" s="54">
        <f>SUM(C160:C164)</f>
        <v>0</v>
      </c>
      <c r="D159" s="54">
        <f t="shared" ref="D159:E159" si="5">SUM(D160:D164)</f>
        <v>0</v>
      </c>
      <c r="E159" s="54">
        <f t="shared" si="5"/>
        <v>0</v>
      </c>
      <c r="F159" s="54">
        <f t="shared" si="3"/>
        <v>0</v>
      </c>
      <c r="G159" s="18"/>
      <c r="I159" s="22"/>
    </row>
    <row r="160" spans="1:9" hidden="1">
      <c r="A160" s="51"/>
      <c r="B160" s="23" t="s">
        <v>27</v>
      </c>
      <c r="C160" s="54"/>
      <c r="D160" s="54"/>
      <c r="E160" s="54"/>
      <c r="F160" s="54">
        <f t="shared" ref="F160:F192" si="6">C160+D160+E160</f>
        <v>0</v>
      </c>
      <c r="G160" s="18"/>
      <c r="I160" s="22"/>
    </row>
    <row r="161" spans="1:9" hidden="1">
      <c r="A161" s="51"/>
      <c r="B161" s="23" t="s">
        <v>28</v>
      </c>
      <c r="C161" s="54"/>
      <c r="D161" s="54"/>
      <c r="E161" s="54"/>
      <c r="F161" s="54">
        <f t="shared" si="6"/>
        <v>0</v>
      </c>
      <c r="G161" s="18"/>
      <c r="I161" s="22"/>
    </row>
    <row r="162" spans="1:9" hidden="1">
      <c r="A162" s="51"/>
      <c r="B162" s="23" t="s">
        <v>29</v>
      </c>
      <c r="C162" s="54"/>
      <c r="D162" s="54"/>
      <c r="E162" s="54"/>
      <c r="F162" s="54">
        <f t="shared" si="6"/>
        <v>0</v>
      </c>
      <c r="G162" s="18"/>
      <c r="I162" s="22"/>
    </row>
    <row r="163" spans="1:9" hidden="1">
      <c r="A163" s="51"/>
      <c r="B163" s="23" t="s">
        <v>30</v>
      </c>
      <c r="C163" s="54"/>
      <c r="D163" s="54"/>
      <c r="E163" s="54"/>
      <c r="F163" s="54">
        <f t="shared" si="6"/>
        <v>0</v>
      </c>
      <c r="G163" s="18"/>
      <c r="I163" s="22"/>
    </row>
    <row r="164" spans="1:9" hidden="1">
      <c r="A164" s="51"/>
      <c r="B164" s="23" t="s">
        <v>31</v>
      </c>
      <c r="C164" s="54"/>
      <c r="D164" s="54"/>
      <c r="E164" s="54"/>
      <c r="F164" s="54">
        <f t="shared" si="6"/>
        <v>0</v>
      </c>
      <c r="G164" s="18"/>
      <c r="I164" s="22"/>
    </row>
    <row r="165" spans="1:9" ht="75">
      <c r="A165" s="51" t="s">
        <v>14</v>
      </c>
      <c r="B165" s="23" t="s">
        <v>18</v>
      </c>
      <c r="C165" s="54">
        <f>SUM(C166:C192)</f>
        <v>35395</v>
      </c>
      <c r="D165" s="54">
        <f>SUM(D166:D192)/2</f>
        <v>35395</v>
      </c>
      <c r="E165" s="54">
        <f>SUM(E166:E192)</f>
        <v>-35395</v>
      </c>
      <c r="F165" s="54">
        <f t="shared" si="6"/>
        <v>35395</v>
      </c>
      <c r="G165" s="18"/>
      <c r="I165" s="22"/>
    </row>
    <row r="166" spans="1:9">
      <c r="A166" s="51">
        <v>1</v>
      </c>
      <c r="B166" s="23" t="s">
        <v>27</v>
      </c>
      <c r="C166" s="54">
        <v>17997</v>
      </c>
      <c r="D166" s="54"/>
      <c r="E166" s="54">
        <f>-C166</f>
        <v>-17997</v>
      </c>
      <c r="F166" s="54">
        <f t="shared" si="6"/>
        <v>0</v>
      </c>
      <c r="G166" s="18"/>
      <c r="I166" s="22"/>
    </row>
    <row r="167" spans="1:9">
      <c r="A167" s="51" t="s">
        <v>41</v>
      </c>
      <c r="B167" s="23" t="s">
        <v>280</v>
      </c>
      <c r="C167" s="54"/>
      <c r="D167" s="54">
        <f>SUM(D168:D175)</f>
        <v>15242.819</v>
      </c>
      <c r="E167" s="54"/>
      <c r="F167" s="54">
        <f t="shared" si="6"/>
        <v>15242.819</v>
      </c>
      <c r="G167" s="18"/>
      <c r="I167" s="22"/>
    </row>
    <row r="168" spans="1:9" s="29" customFormat="1">
      <c r="A168" s="26"/>
      <c r="B168" s="31" t="s">
        <v>174</v>
      </c>
      <c r="C168" s="55"/>
      <c r="D168" s="55">
        <v>39.918999999999997</v>
      </c>
      <c r="E168" s="55"/>
      <c r="F168" s="55">
        <f t="shared" si="6"/>
        <v>39.918999999999997</v>
      </c>
      <c r="G168" s="17"/>
    </row>
    <row r="169" spans="1:9" s="29" customFormat="1">
      <c r="A169" s="26"/>
      <c r="B169" s="31" t="s">
        <v>182</v>
      </c>
      <c r="C169" s="55"/>
      <c r="D169" s="55">
        <v>2850</v>
      </c>
      <c r="E169" s="55"/>
      <c r="F169" s="55">
        <f t="shared" si="6"/>
        <v>2850</v>
      </c>
      <c r="G169" s="17"/>
    </row>
    <row r="170" spans="1:9" s="29" customFormat="1">
      <c r="A170" s="26"/>
      <c r="B170" s="31" t="s">
        <v>176</v>
      </c>
      <c r="C170" s="55"/>
      <c r="D170" s="55">
        <v>1900</v>
      </c>
      <c r="E170" s="55"/>
      <c r="F170" s="55">
        <f t="shared" si="6"/>
        <v>1900</v>
      </c>
      <c r="G170" s="17"/>
    </row>
    <row r="171" spans="1:9" s="29" customFormat="1">
      <c r="A171" s="26"/>
      <c r="B171" s="31" t="s">
        <v>178</v>
      </c>
      <c r="C171" s="55"/>
      <c r="D171" s="55">
        <v>1400</v>
      </c>
      <c r="E171" s="55"/>
      <c r="F171" s="55">
        <f t="shared" si="6"/>
        <v>1400</v>
      </c>
      <c r="G171" s="17"/>
    </row>
    <row r="172" spans="1:9" s="29" customFormat="1">
      <c r="A172" s="26"/>
      <c r="B172" s="31" t="s">
        <v>179</v>
      </c>
      <c r="C172" s="55"/>
      <c r="D172" s="55">
        <v>3300</v>
      </c>
      <c r="E172" s="55"/>
      <c r="F172" s="55">
        <f t="shared" si="6"/>
        <v>3300</v>
      </c>
      <c r="G172" s="17"/>
    </row>
    <row r="173" spans="1:9" s="29" customFormat="1">
      <c r="A173" s="26"/>
      <c r="B173" s="31" t="s">
        <v>180</v>
      </c>
      <c r="C173" s="55"/>
      <c r="D173" s="55">
        <v>2850</v>
      </c>
      <c r="E173" s="55"/>
      <c r="F173" s="55">
        <f t="shared" si="6"/>
        <v>2850</v>
      </c>
      <c r="G173" s="17"/>
    </row>
    <row r="174" spans="1:9" s="29" customFormat="1">
      <c r="A174" s="26"/>
      <c r="B174" s="31" t="s">
        <v>186</v>
      </c>
      <c r="C174" s="55"/>
      <c r="D174" s="55">
        <v>1900</v>
      </c>
      <c r="E174" s="55"/>
      <c r="F174" s="55">
        <f t="shared" si="6"/>
        <v>1900</v>
      </c>
      <c r="G174" s="17"/>
    </row>
    <row r="175" spans="1:9" s="29" customFormat="1">
      <c r="A175" s="26"/>
      <c r="B175" s="31" t="s">
        <v>188</v>
      </c>
      <c r="C175" s="55"/>
      <c r="D175" s="55">
        <v>1002.9</v>
      </c>
      <c r="E175" s="55"/>
      <c r="F175" s="55">
        <f t="shared" si="6"/>
        <v>1002.9</v>
      </c>
      <c r="G175" s="17"/>
    </row>
    <row r="176" spans="1:9">
      <c r="A176" s="51" t="s">
        <v>41</v>
      </c>
      <c r="B176" s="23" t="s">
        <v>284</v>
      </c>
      <c r="C176" s="54"/>
      <c r="D176" s="54">
        <f>D177</f>
        <v>2754.181</v>
      </c>
      <c r="E176" s="54"/>
      <c r="F176" s="54">
        <f t="shared" si="6"/>
        <v>2754.181</v>
      </c>
      <c r="G176" s="18"/>
      <c r="I176" s="22"/>
    </row>
    <row r="177" spans="1:9" s="29" customFormat="1" ht="75">
      <c r="A177" s="26"/>
      <c r="B177" s="17" t="s">
        <v>257</v>
      </c>
      <c r="C177" s="55"/>
      <c r="D177" s="55">
        <v>2754.181</v>
      </c>
      <c r="E177" s="55"/>
      <c r="F177" s="55">
        <f t="shared" si="6"/>
        <v>2754.181</v>
      </c>
      <c r="G177" s="17"/>
    </row>
    <row r="178" spans="1:9" s="16" customFormat="1">
      <c r="A178" s="51">
        <v>2</v>
      </c>
      <c r="B178" s="23" t="s">
        <v>28</v>
      </c>
      <c r="C178" s="54">
        <v>17398</v>
      </c>
      <c r="D178" s="54"/>
      <c r="E178" s="54">
        <f>-C178</f>
        <v>-17398</v>
      </c>
      <c r="F178" s="54">
        <f t="shared" si="6"/>
        <v>0</v>
      </c>
      <c r="G178" s="18"/>
    </row>
    <row r="179" spans="1:9" s="16" customFormat="1">
      <c r="A179" s="51" t="s">
        <v>41</v>
      </c>
      <c r="B179" s="23" t="s">
        <v>42</v>
      </c>
      <c r="C179" s="54"/>
      <c r="D179" s="54">
        <f>SUM(D180:D189)</f>
        <v>11190</v>
      </c>
      <c r="E179" s="54"/>
      <c r="F179" s="54">
        <f t="shared" si="6"/>
        <v>11190</v>
      </c>
      <c r="G179" s="18"/>
    </row>
    <row r="180" spans="1:9" s="15" customFormat="1">
      <c r="A180" s="26"/>
      <c r="B180" s="31" t="s">
        <v>120</v>
      </c>
      <c r="C180" s="55"/>
      <c r="D180" s="55">
        <v>135.28199999999998</v>
      </c>
      <c r="E180" s="55"/>
      <c r="F180" s="55">
        <f t="shared" si="6"/>
        <v>135.28199999999998</v>
      </c>
      <c r="G180" s="17"/>
    </row>
    <row r="181" spans="1:9" s="15" customFormat="1">
      <c r="A181" s="26"/>
      <c r="B181" s="31" t="s">
        <v>121</v>
      </c>
      <c r="C181" s="55"/>
      <c r="D181" s="55">
        <v>1347.7919999999999</v>
      </c>
      <c r="E181" s="55"/>
      <c r="F181" s="55">
        <f t="shared" si="6"/>
        <v>1347.7919999999999</v>
      </c>
      <c r="G181" s="17"/>
    </row>
    <row r="182" spans="1:9" s="15" customFormat="1">
      <c r="A182" s="26"/>
      <c r="B182" s="31" t="s">
        <v>122</v>
      </c>
      <c r="C182" s="55"/>
      <c r="D182" s="55">
        <v>1659.4929999999999</v>
      </c>
      <c r="E182" s="55"/>
      <c r="F182" s="55">
        <f t="shared" si="6"/>
        <v>1659.4929999999999</v>
      </c>
      <c r="G182" s="17"/>
    </row>
    <row r="183" spans="1:9" s="15" customFormat="1">
      <c r="A183" s="26"/>
      <c r="B183" s="31" t="s">
        <v>123</v>
      </c>
      <c r="C183" s="55"/>
      <c r="D183" s="55">
        <v>720</v>
      </c>
      <c r="E183" s="55"/>
      <c r="F183" s="55">
        <f t="shared" si="6"/>
        <v>720</v>
      </c>
      <c r="G183" s="17"/>
    </row>
    <row r="184" spans="1:9" s="15" customFormat="1">
      <c r="A184" s="26"/>
      <c r="B184" s="31" t="s">
        <v>49</v>
      </c>
      <c r="C184" s="55"/>
      <c r="D184" s="55">
        <v>1060</v>
      </c>
      <c r="E184" s="55"/>
      <c r="F184" s="55">
        <f t="shared" si="6"/>
        <v>1060</v>
      </c>
      <c r="G184" s="17"/>
    </row>
    <row r="185" spans="1:9" s="15" customFormat="1">
      <c r="A185" s="26"/>
      <c r="B185" s="31" t="s">
        <v>124</v>
      </c>
      <c r="C185" s="55"/>
      <c r="D185" s="55">
        <v>1275</v>
      </c>
      <c r="E185" s="55"/>
      <c r="F185" s="55">
        <f t="shared" si="6"/>
        <v>1275</v>
      </c>
      <c r="G185" s="17"/>
    </row>
    <row r="186" spans="1:9" s="15" customFormat="1">
      <c r="A186" s="26"/>
      <c r="B186" s="31" t="s">
        <v>58</v>
      </c>
      <c r="C186" s="55"/>
      <c r="D186" s="55">
        <v>450.08</v>
      </c>
      <c r="E186" s="55"/>
      <c r="F186" s="55">
        <f t="shared" si="6"/>
        <v>450.08</v>
      </c>
      <c r="G186" s="17"/>
    </row>
    <row r="187" spans="1:9" s="15" customFormat="1">
      <c r="A187" s="26"/>
      <c r="B187" s="31" t="s">
        <v>53</v>
      </c>
      <c r="C187" s="55"/>
      <c r="D187" s="55">
        <v>520.55999999999995</v>
      </c>
      <c r="E187" s="55"/>
      <c r="F187" s="55">
        <f t="shared" si="6"/>
        <v>520.55999999999995</v>
      </c>
      <c r="G187" s="17"/>
    </row>
    <row r="188" spans="1:9" s="15" customFormat="1">
      <c r="A188" s="26"/>
      <c r="B188" s="31" t="s">
        <v>50</v>
      </c>
      <c r="C188" s="55"/>
      <c r="D188" s="55">
        <v>3601.7930000000001</v>
      </c>
      <c r="E188" s="55"/>
      <c r="F188" s="55">
        <f t="shared" si="6"/>
        <v>3601.7930000000001</v>
      </c>
      <c r="G188" s="17"/>
    </row>
    <row r="189" spans="1:9" s="15" customFormat="1">
      <c r="A189" s="26"/>
      <c r="B189" s="31" t="s">
        <v>56</v>
      </c>
      <c r="C189" s="55"/>
      <c r="D189" s="55">
        <v>420</v>
      </c>
      <c r="E189" s="55"/>
      <c r="F189" s="55">
        <f t="shared" si="6"/>
        <v>420</v>
      </c>
      <c r="G189" s="17"/>
    </row>
    <row r="190" spans="1:9">
      <c r="A190" s="51" t="s">
        <v>41</v>
      </c>
      <c r="B190" s="23" t="s">
        <v>284</v>
      </c>
      <c r="C190" s="54"/>
      <c r="D190" s="54">
        <f>SUM(D191:D192)</f>
        <v>6208</v>
      </c>
      <c r="E190" s="54"/>
      <c r="F190" s="54">
        <f t="shared" si="6"/>
        <v>6208</v>
      </c>
      <c r="G190" s="18"/>
      <c r="I190" s="22"/>
    </row>
    <row r="191" spans="1:9" s="15" customFormat="1" ht="30.75" customHeight="1">
      <c r="A191" s="26"/>
      <c r="B191" s="31" t="s">
        <v>127</v>
      </c>
      <c r="C191" s="55"/>
      <c r="D191" s="55">
        <v>65</v>
      </c>
      <c r="E191" s="55"/>
      <c r="F191" s="55">
        <f t="shared" si="6"/>
        <v>65</v>
      </c>
      <c r="G191" s="17"/>
    </row>
    <row r="192" spans="1:9" s="15" customFormat="1" ht="60.75" customHeight="1">
      <c r="A192" s="26"/>
      <c r="B192" s="31" t="s">
        <v>128</v>
      </c>
      <c r="C192" s="55"/>
      <c r="D192" s="55">
        <v>6143</v>
      </c>
      <c r="E192" s="55"/>
      <c r="F192" s="55">
        <f t="shared" si="6"/>
        <v>6143</v>
      </c>
      <c r="G192" s="17"/>
    </row>
  </sheetData>
  <mergeCells count="10">
    <mergeCell ref="A1:G1"/>
    <mergeCell ref="A2:G2"/>
    <mergeCell ref="A3:G3"/>
    <mergeCell ref="A4:G4"/>
    <mergeCell ref="A6:A7"/>
    <mergeCell ref="B6:B7"/>
    <mergeCell ref="C6:C7"/>
    <mergeCell ref="D6:E6"/>
    <mergeCell ref="F6:F7"/>
    <mergeCell ref="G6:G7"/>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dimension ref="A1:I208"/>
  <sheetViews>
    <sheetView topLeftCell="A160" zoomScale="73" zoomScaleNormal="73" workbookViewId="0">
      <selection activeCell="L102" sqref="L102"/>
    </sheetView>
  </sheetViews>
  <sheetFormatPr defaultRowHeight="18.75"/>
  <cols>
    <col min="1" max="1" width="5.375" style="22" customWidth="1"/>
    <col min="2" max="2" width="31.5" style="22" customWidth="1"/>
    <col min="3" max="3" width="20.25" style="22" customWidth="1"/>
    <col min="4" max="4" width="15.875" style="22" customWidth="1"/>
    <col min="5" max="5" width="14.625" style="22" customWidth="1"/>
    <col min="6" max="6" width="19.125" style="22" customWidth="1"/>
    <col min="7" max="7" width="14.375" style="22" customWidth="1"/>
    <col min="8" max="16384" width="9" style="22"/>
  </cols>
  <sheetData>
    <row r="1" spans="1:9">
      <c r="A1" s="86" t="s">
        <v>39</v>
      </c>
      <c r="B1" s="86"/>
      <c r="C1" s="86"/>
      <c r="D1" s="86"/>
      <c r="E1" s="86"/>
      <c r="F1" s="86"/>
      <c r="G1" s="86"/>
    </row>
    <row r="2" spans="1:9">
      <c r="A2" s="86" t="s">
        <v>44</v>
      </c>
      <c r="B2" s="86"/>
      <c r="C2" s="86"/>
      <c r="D2" s="86"/>
      <c r="E2" s="86"/>
      <c r="F2" s="86"/>
      <c r="G2" s="86"/>
    </row>
    <row r="3" spans="1:9" ht="15.75" customHeight="1">
      <c r="A3" s="86" t="s">
        <v>2</v>
      </c>
      <c r="B3" s="86"/>
      <c r="C3" s="86"/>
      <c r="D3" s="86"/>
      <c r="E3" s="86"/>
      <c r="F3" s="86"/>
      <c r="G3" s="86"/>
    </row>
    <row r="4" spans="1:9" ht="15.75" customHeight="1">
      <c r="A4" s="94" t="s">
        <v>43</v>
      </c>
      <c r="B4" s="94"/>
      <c r="C4" s="94"/>
      <c r="D4" s="94"/>
      <c r="E4" s="94"/>
      <c r="F4" s="94"/>
      <c r="G4" s="94"/>
    </row>
    <row r="5" spans="1:9">
      <c r="C5" s="61"/>
    </row>
    <row r="6" spans="1:9" ht="44.25" customHeight="1">
      <c r="A6" s="95" t="s">
        <v>3</v>
      </c>
      <c r="B6" s="95" t="s">
        <v>22</v>
      </c>
      <c r="C6" s="95" t="s">
        <v>131</v>
      </c>
      <c r="D6" s="99" t="s">
        <v>23</v>
      </c>
      <c r="E6" s="101"/>
      <c r="F6" s="95" t="s">
        <v>34</v>
      </c>
      <c r="G6" s="97" t="s">
        <v>4</v>
      </c>
    </row>
    <row r="7" spans="1:9" ht="39" customHeight="1">
      <c r="A7" s="96"/>
      <c r="B7" s="96"/>
      <c r="C7" s="96"/>
      <c r="D7" s="51" t="s">
        <v>24</v>
      </c>
      <c r="E7" s="51" t="s">
        <v>25</v>
      </c>
      <c r="F7" s="96"/>
      <c r="G7" s="97"/>
    </row>
    <row r="8" spans="1:9" ht="19.5">
      <c r="A8" s="33">
        <v>1</v>
      </c>
      <c r="B8" s="33">
        <v>2</v>
      </c>
      <c r="C8" s="33">
        <v>3</v>
      </c>
      <c r="D8" s="33">
        <v>4</v>
      </c>
      <c r="E8" s="33">
        <v>5</v>
      </c>
      <c r="F8" s="33">
        <v>6</v>
      </c>
      <c r="G8" s="33">
        <v>7</v>
      </c>
    </row>
    <row r="9" spans="1:9">
      <c r="A9" s="51"/>
      <c r="B9" s="51" t="s">
        <v>5</v>
      </c>
      <c r="C9" s="54">
        <f>C10+C62+C71+C136+C162+C206</f>
        <v>57766.375933000003</v>
      </c>
      <c r="D9" s="54">
        <f>D10+D62+D71+D136+D162</f>
        <v>56346.295933000001</v>
      </c>
      <c r="E9" s="54">
        <f>E10+E62+E71+E136+E162+E206</f>
        <v>-56586.335933000002</v>
      </c>
      <c r="F9" s="54">
        <f>C9+D9+E9</f>
        <v>57526.335933000002</v>
      </c>
      <c r="G9" s="51"/>
      <c r="H9" s="35"/>
    </row>
    <row r="10" spans="1:9" ht="56.25">
      <c r="A10" s="51" t="s">
        <v>6</v>
      </c>
      <c r="B10" s="23" t="s">
        <v>7</v>
      </c>
      <c r="C10" s="54">
        <f>SUM(C11:C61)</f>
        <v>22751.855100000001</v>
      </c>
      <c r="D10" s="54">
        <f>D12+D33+D45+D58+D60</f>
        <v>22271.855100000001</v>
      </c>
      <c r="E10" s="54">
        <f>SUM(E11:E61)</f>
        <v>-22251.855100000001</v>
      </c>
      <c r="F10" s="54">
        <f t="shared" ref="F10:F73" si="0">C10+D10+E10</f>
        <v>22771.855100000001</v>
      </c>
      <c r="G10" s="23"/>
      <c r="I10" s="35"/>
    </row>
    <row r="11" spans="1:9">
      <c r="A11" s="51">
        <v>1</v>
      </c>
      <c r="B11" s="23" t="s">
        <v>27</v>
      </c>
      <c r="C11" s="54">
        <v>15644.392100000001</v>
      </c>
      <c r="D11" s="54"/>
      <c r="E11" s="54">
        <f>-C11</f>
        <v>-15644.392100000001</v>
      </c>
      <c r="F11" s="54">
        <f t="shared" si="0"/>
        <v>0</v>
      </c>
      <c r="G11" s="23"/>
    </row>
    <row r="12" spans="1:9">
      <c r="A12" s="51" t="s">
        <v>41</v>
      </c>
      <c r="B12" s="23" t="s">
        <v>42</v>
      </c>
      <c r="C12" s="54"/>
      <c r="D12" s="54">
        <f>SUM(D13:D32)</f>
        <v>10993.409</v>
      </c>
      <c r="E12" s="54"/>
      <c r="F12" s="54">
        <f t="shared" si="0"/>
        <v>10993.409</v>
      </c>
      <c r="G12" s="23"/>
      <c r="H12" s="35"/>
    </row>
    <row r="13" spans="1:9" s="29" customFormat="1">
      <c r="A13" s="26"/>
      <c r="B13" s="31" t="s">
        <v>218</v>
      </c>
      <c r="C13" s="55"/>
      <c r="D13" s="55"/>
      <c r="E13" s="55"/>
      <c r="F13" s="55">
        <f t="shared" si="0"/>
        <v>0</v>
      </c>
      <c r="G13" s="31"/>
      <c r="H13" s="38"/>
    </row>
    <row r="14" spans="1:9" s="29" customFormat="1">
      <c r="A14" s="26"/>
      <c r="B14" s="31" t="s">
        <v>260</v>
      </c>
      <c r="C14" s="55"/>
      <c r="D14" s="55">
        <v>304</v>
      </c>
      <c r="E14" s="55"/>
      <c r="F14" s="55">
        <f t="shared" si="0"/>
        <v>304</v>
      </c>
      <c r="G14" s="31"/>
      <c r="H14" s="38"/>
    </row>
    <row r="15" spans="1:9" s="29" customFormat="1">
      <c r="A15" s="26"/>
      <c r="B15" s="31" t="s">
        <v>261</v>
      </c>
      <c r="C15" s="55"/>
      <c r="D15" s="55"/>
      <c r="E15" s="55"/>
      <c r="F15" s="55">
        <f t="shared" si="0"/>
        <v>0</v>
      </c>
      <c r="G15" s="31"/>
      <c r="H15" s="38"/>
    </row>
    <row r="16" spans="1:9" s="29" customFormat="1">
      <c r="A16" s="26"/>
      <c r="B16" s="31" t="s">
        <v>262</v>
      </c>
      <c r="C16" s="55"/>
      <c r="D16" s="55"/>
      <c r="E16" s="55"/>
      <c r="F16" s="55">
        <f t="shared" si="0"/>
        <v>0</v>
      </c>
      <c r="G16" s="31"/>
      <c r="H16" s="38"/>
    </row>
    <row r="17" spans="1:8" s="29" customFormat="1">
      <c r="A17" s="26"/>
      <c r="B17" s="31" t="s">
        <v>263</v>
      </c>
      <c r="C17" s="55"/>
      <c r="D17" s="55">
        <v>200</v>
      </c>
      <c r="E17" s="55"/>
      <c r="F17" s="55">
        <f t="shared" si="0"/>
        <v>200</v>
      </c>
      <c r="G17" s="31"/>
      <c r="H17" s="38"/>
    </row>
    <row r="18" spans="1:8" s="29" customFormat="1">
      <c r="A18" s="26"/>
      <c r="B18" s="31" t="s">
        <v>264</v>
      </c>
      <c r="C18" s="55"/>
      <c r="D18" s="55">
        <v>80</v>
      </c>
      <c r="E18" s="55"/>
      <c r="F18" s="55">
        <f t="shared" si="0"/>
        <v>80</v>
      </c>
      <c r="G18" s="31"/>
      <c r="H18" s="38"/>
    </row>
    <row r="19" spans="1:8" s="29" customFormat="1">
      <c r="A19" s="26"/>
      <c r="B19" s="31" t="s">
        <v>265</v>
      </c>
      <c r="C19" s="55"/>
      <c r="D19" s="55">
        <v>1032.5</v>
      </c>
      <c r="E19" s="55"/>
      <c r="F19" s="55">
        <f t="shared" si="0"/>
        <v>1032.5</v>
      </c>
      <c r="G19" s="31"/>
      <c r="H19" s="38"/>
    </row>
    <row r="20" spans="1:8" s="29" customFormat="1">
      <c r="A20" s="26"/>
      <c r="B20" s="31" t="s">
        <v>266</v>
      </c>
      <c r="C20" s="55"/>
      <c r="D20" s="55">
        <v>40</v>
      </c>
      <c r="E20" s="55"/>
      <c r="F20" s="55">
        <f t="shared" si="0"/>
        <v>40</v>
      </c>
      <c r="G20" s="31"/>
      <c r="H20" s="38"/>
    </row>
    <row r="21" spans="1:8" s="29" customFormat="1">
      <c r="A21" s="26"/>
      <c r="B21" s="31" t="s">
        <v>267</v>
      </c>
      <c r="C21" s="55"/>
      <c r="D21" s="55">
        <v>2926.9090000000001</v>
      </c>
      <c r="E21" s="55"/>
      <c r="F21" s="55">
        <f t="shared" si="0"/>
        <v>2926.9090000000001</v>
      </c>
      <c r="G21" s="31"/>
      <c r="H21" s="38"/>
    </row>
    <row r="22" spans="1:8" s="29" customFormat="1">
      <c r="A22" s="26"/>
      <c r="B22" s="31" t="s">
        <v>268</v>
      </c>
      <c r="C22" s="55"/>
      <c r="D22" s="55">
        <v>1280</v>
      </c>
      <c r="E22" s="55"/>
      <c r="F22" s="55">
        <f t="shared" si="0"/>
        <v>1280</v>
      </c>
      <c r="G22" s="31"/>
      <c r="H22" s="38"/>
    </row>
    <row r="23" spans="1:8" s="29" customFormat="1">
      <c r="A23" s="26"/>
      <c r="B23" s="31" t="s">
        <v>269</v>
      </c>
      <c r="C23" s="55"/>
      <c r="D23" s="55"/>
      <c r="E23" s="55"/>
      <c r="F23" s="55">
        <f t="shared" si="0"/>
        <v>0</v>
      </c>
      <c r="G23" s="31"/>
      <c r="H23" s="38"/>
    </row>
    <row r="24" spans="1:8" s="29" customFormat="1">
      <c r="A24" s="26"/>
      <c r="B24" s="31" t="s">
        <v>270</v>
      </c>
      <c r="C24" s="55"/>
      <c r="D24" s="55">
        <v>440</v>
      </c>
      <c r="E24" s="55"/>
      <c r="F24" s="55">
        <f t="shared" si="0"/>
        <v>440</v>
      </c>
      <c r="G24" s="31"/>
      <c r="H24" s="38"/>
    </row>
    <row r="25" spans="1:8" s="29" customFormat="1">
      <c r="A25" s="26"/>
      <c r="B25" s="31" t="s">
        <v>271</v>
      </c>
      <c r="C25" s="55"/>
      <c r="D25" s="55">
        <v>952.5</v>
      </c>
      <c r="E25" s="55"/>
      <c r="F25" s="55">
        <f t="shared" si="0"/>
        <v>952.5</v>
      </c>
      <c r="G25" s="31"/>
      <c r="H25" s="38"/>
    </row>
    <row r="26" spans="1:8" s="29" customFormat="1">
      <c r="A26" s="26"/>
      <c r="B26" s="31" t="s">
        <v>272</v>
      </c>
      <c r="C26" s="55"/>
      <c r="D26" s="55">
        <v>1120</v>
      </c>
      <c r="E26" s="55"/>
      <c r="F26" s="55">
        <f t="shared" si="0"/>
        <v>1120</v>
      </c>
      <c r="G26" s="31"/>
      <c r="H26" s="38"/>
    </row>
    <row r="27" spans="1:8" s="29" customFormat="1">
      <c r="A27" s="26"/>
      <c r="B27" s="31" t="s">
        <v>273</v>
      </c>
      <c r="C27" s="55"/>
      <c r="D27" s="55">
        <v>600</v>
      </c>
      <c r="E27" s="55"/>
      <c r="F27" s="55">
        <f t="shared" si="0"/>
        <v>600</v>
      </c>
      <c r="G27" s="31"/>
      <c r="H27" s="38"/>
    </row>
    <row r="28" spans="1:8" s="29" customFormat="1">
      <c r="A28" s="26"/>
      <c r="B28" s="31" t="s">
        <v>274</v>
      </c>
      <c r="C28" s="55"/>
      <c r="D28" s="55">
        <v>160</v>
      </c>
      <c r="E28" s="55"/>
      <c r="F28" s="55">
        <f t="shared" si="0"/>
        <v>160</v>
      </c>
      <c r="G28" s="31"/>
      <c r="H28" s="38"/>
    </row>
    <row r="29" spans="1:8" s="29" customFormat="1">
      <c r="A29" s="26"/>
      <c r="B29" s="31" t="s">
        <v>275</v>
      </c>
      <c r="C29" s="55"/>
      <c r="D29" s="55">
        <v>577.5</v>
      </c>
      <c r="E29" s="55"/>
      <c r="F29" s="55">
        <f t="shared" si="0"/>
        <v>577.5</v>
      </c>
      <c r="G29" s="31"/>
      <c r="H29" s="38"/>
    </row>
    <row r="30" spans="1:8" s="29" customFormat="1">
      <c r="A30" s="26"/>
      <c r="B30" s="31" t="s">
        <v>276</v>
      </c>
      <c r="C30" s="55"/>
      <c r="D30" s="55">
        <v>152.5</v>
      </c>
      <c r="E30" s="55"/>
      <c r="F30" s="55">
        <f t="shared" si="0"/>
        <v>152.5</v>
      </c>
      <c r="G30" s="31"/>
      <c r="H30" s="38"/>
    </row>
    <row r="31" spans="1:8" s="29" customFormat="1">
      <c r="A31" s="26"/>
      <c r="B31" s="31" t="s">
        <v>277</v>
      </c>
      <c r="C31" s="55"/>
      <c r="D31" s="55">
        <v>1120</v>
      </c>
      <c r="E31" s="55"/>
      <c r="F31" s="55">
        <f t="shared" si="0"/>
        <v>1120</v>
      </c>
      <c r="G31" s="31"/>
      <c r="H31" s="38"/>
    </row>
    <row r="32" spans="1:8" s="29" customFormat="1">
      <c r="A32" s="26"/>
      <c r="B32" s="31" t="s">
        <v>278</v>
      </c>
      <c r="C32" s="55"/>
      <c r="D32" s="55">
        <v>7.5</v>
      </c>
      <c r="E32" s="55"/>
      <c r="F32" s="55">
        <f t="shared" si="0"/>
        <v>7.5</v>
      </c>
      <c r="G32" s="31"/>
      <c r="H32" s="38"/>
    </row>
    <row r="33" spans="1:8">
      <c r="A33" s="51" t="s">
        <v>41</v>
      </c>
      <c r="B33" s="23" t="s">
        <v>284</v>
      </c>
      <c r="C33" s="54"/>
      <c r="D33" s="54">
        <f>SUM(D34:D43)</f>
        <v>4650.9830999999995</v>
      </c>
      <c r="E33" s="54"/>
      <c r="F33" s="54">
        <f t="shared" si="0"/>
        <v>4650.9830999999995</v>
      </c>
      <c r="G33" s="23"/>
      <c r="H33" s="35"/>
    </row>
    <row r="34" spans="1:8" s="29" customFormat="1" ht="37.5">
      <c r="A34" s="26"/>
      <c r="B34" s="31" t="s">
        <v>193</v>
      </c>
      <c r="C34" s="55"/>
      <c r="D34" s="55">
        <v>17.090999999999951</v>
      </c>
      <c r="E34" s="55"/>
      <c r="F34" s="55">
        <f t="shared" si="0"/>
        <v>17.090999999999951</v>
      </c>
      <c r="G34" s="31"/>
      <c r="H34" s="38"/>
    </row>
    <row r="35" spans="1:8" s="29" customFormat="1" ht="37.5">
      <c r="A35" s="26"/>
      <c r="B35" s="31" t="s">
        <v>199</v>
      </c>
      <c r="C35" s="55"/>
      <c r="D35" s="55">
        <v>1011.8766000000001</v>
      </c>
      <c r="E35" s="55"/>
      <c r="F35" s="55">
        <f t="shared" si="0"/>
        <v>1011.8766000000001</v>
      </c>
      <c r="G35" s="31"/>
      <c r="H35" s="38"/>
    </row>
    <row r="36" spans="1:8" s="29" customFormat="1" ht="37.5">
      <c r="A36" s="26"/>
      <c r="B36" s="31" t="s">
        <v>200</v>
      </c>
      <c r="C36" s="55"/>
      <c r="D36" s="55">
        <v>1207.6501000000001</v>
      </c>
      <c r="E36" s="55"/>
      <c r="F36" s="55">
        <f t="shared" si="0"/>
        <v>1207.6501000000001</v>
      </c>
      <c r="G36" s="31"/>
      <c r="H36" s="38"/>
    </row>
    <row r="37" spans="1:8" s="29" customFormat="1" ht="37.5">
      <c r="A37" s="26"/>
      <c r="B37" s="31" t="s">
        <v>201</v>
      </c>
      <c r="C37" s="55"/>
      <c r="D37" s="55">
        <v>250.0784000000001</v>
      </c>
      <c r="E37" s="55"/>
      <c r="F37" s="55">
        <f t="shared" si="0"/>
        <v>250.0784000000001</v>
      </c>
      <c r="G37" s="31"/>
      <c r="H37" s="38"/>
    </row>
    <row r="38" spans="1:8" s="29" customFormat="1" ht="37.5">
      <c r="A38" s="26"/>
      <c r="B38" s="31" t="s">
        <v>203</v>
      </c>
      <c r="C38" s="55"/>
      <c r="D38" s="55">
        <v>304.9824000000001</v>
      </c>
      <c r="E38" s="55"/>
      <c r="F38" s="55">
        <f t="shared" si="0"/>
        <v>304.9824000000001</v>
      </c>
      <c r="G38" s="31"/>
      <c r="H38" s="38"/>
    </row>
    <row r="39" spans="1:8" s="29" customFormat="1" ht="37.5">
      <c r="A39" s="26"/>
      <c r="B39" s="31" t="s">
        <v>204</v>
      </c>
      <c r="C39" s="55"/>
      <c r="D39" s="55">
        <v>92.764999999999986</v>
      </c>
      <c r="E39" s="55"/>
      <c r="F39" s="55">
        <f t="shared" si="0"/>
        <v>92.764999999999986</v>
      </c>
      <c r="G39" s="31"/>
      <c r="H39" s="38"/>
    </row>
    <row r="40" spans="1:8" s="29" customFormat="1" ht="37.5">
      <c r="A40" s="26"/>
      <c r="B40" s="31" t="s">
        <v>209</v>
      </c>
      <c r="C40" s="55"/>
      <c r="D40" s="55">
        <v>-33.933999999999997</v>
      </c>
      <c r="E40" s="55"/>
      <c r="F40" s="55">
        <f t="shared" si="0"/>
        <v>-33.933999999999997</v>
      </c>
      <c r="G40" s="31"/>
      <c r="H40" s="38"/>
    </row>
    <row r="41" spans="1:8" s="29" customFormat="1" ht="37.5">
      <c r="A41" s="26"/>
      <c r="B41" s="31" t="s">
        <v>210</v>
      </c>
      <c r="C41" s="55"/>
      <c r="D41" s="55">
        <v>3.3809999999999683</v>
      </c>
      <c r="E41" s="55"/>
      <c r="F41" s="55">
        <f t="shared" si="0"/>
        <v>3.3809999999999683</v>
      </c>
      <c r="G41" s="31"/>
      <c r="H41" s="38"/>
    </row>
    <row r="42" spans="1:8" s="29" customFormat="1" ht="56.25">
      <c r="A42" s="26"/>
      <c r="B42" s="31" t="s">
        <v>211</v>
      </c>
      <c r="C42" s="55"/>
      <c r="D42" s="55">
        <v>33.803999999999974</v>
      </c>
      <c r="E42" s="55"/>
      <c r="F42" s="55">
        <f t="shared" si="0"/>
        <v>33.803999999999974</v>
      </c>
      <c r="G42" s="31"/>
      <c r="H42" s="38"/>
    </row>
    <row r="43" spans="1:8" s="29" customFormat="1" ht="56.25">
      <c r="A43" s="26"/>
      <c r="B43" s="31" t="s">
        <v>213</v>
      </c>
      <c r="C43" s="55"/>
      <c r="D43" s="55">
        <v>1763.2886000000001</v>
      </c>
      <c r="E43" s="55"/>
      <c r="F43" s="55">
        <f t="shared" si="0"/>
        <v>1763.2886000000001</v>
      </c>
      <c r="G43" s="31"/>
      <c r="H43" s="38"/>
    </row>
    <row r="44" spans="1:8">
      <c r="A44" s="51">
        <v>2</v>
      </c>
      <c r="B44" s="23" t="s">
        <v>28</v>
      </c>
      <c r="C44" s="54">
        <v>7087.4629999999997</v>
      </c>
      <c r="D44" s="54"/>
      <c r="E44" s="54">
        <f>-C44+480</f>
        <v>-6607.4629999999997</v>
      </c>
      <c r="F44" s="54">
        <f t="shared" si="0"/>
        <v>480</v>
      </c>
      <c r="G44" s="23"/>
      <c r="H44" s="35"/>
    </row>
    <row r="45" spans="1:8">
      <c r="A45" s="51" t="s">
        <v>41</v>
      </c>
      <c r="B45" s="23" t="s">
        <v>42</v>
      </c>
      <c r="C45" s="54"/>
      <c r="D45" s="54">
        <f>SUM(D46:D57)</f>
        <v>6607.4629999999997</v>
      </c>
      <c r="E45" s="54"/>
      <c r="F45" s="54">
        <f t="shared" si="0"/>
        <v>6607.4629999999997</v>
      </c>
      <c r="G45" s="23"/>
      <c r="H45" s="35"/>
    </row>
    <row r="46" spans="1:8" s="29" customFormat="1">
      <c r="A46" s="26"/>
      <c r="B46" s="31" t="s">
        <v>48</v>
      </c>
      <c r="C46" s="55"/>
      <c r="D46" s="55">
        <v>0</v>
      </c>
      <c r="E46" s="55"/>
      <c r="F46" s="55">
        <f t="shared" si="0"/>
        <v>0</v>
      </c>
      <c r="G46" s="31"/>
      <c r="H46" s="38"/>
    </row>
    <row r="47" spans="1:8" s="29" customFormat="1">
      <c r="A47" s="26"/>
      <c r="B47" s="31" t="s">
        <v>49</v>
      </c>
      <c r="C47" s="55"/>
      <c r="D47" s="55">
        <v>160</v>
      </c>
      <c r="E47" s="55"/>
      <c r="F47" s="55">
        <f t="shared" si="0"/>
        <v>160</v>
      </c>
      <c r="G47" s="31"/>
      <c r="H47" s="38"/>
    </row>
    <row r="48" spans="1:8" s="29" customFormat="1">
      <c r="A48" s="26"/>
      <c r="B48" s="31" t="s">
        <v>50</v>
      </c>
      <c r="C48" s="55"/>
      <c r="D48" s="55">
        <v>2540</v>
      </c>
      <c r="E48" s="55"/>
      <c r="F48" s="55">
        <f t="shared" si="0"/>
        <v>2540</v>
      </c>
      <c r="G48" s="31"/>
      <c r="H48" s="38"/>
    </row>
    <row r="49" spans="1:9" s="29" customFormat="1">
      <c r="A49" s="26"/>
      <c r="B49" s="31" t="s">
        <v>51</v>
      </c>
      <c r="C49" s="55"/>
      <c r="D49" s="55">
        <v>696</v>
      </c>
      <c r="E49" s="55"/>
      <c r="F49" s="55">
        <f t="shared" si="0"/>
        <v>696</v>
      </c>
      <c r="G49" s="31"/>
      <c r="H49" s="38"/>
    </row>
    <row r="50" spans="1:9" s="29" customFormat="1">
      <c r="A50" s="26"/>
      <c r="B50" s="31" t="s">
        <v>52</v>
      </c>
      <c r="C50" s="55"/>
      <c r="D50" s="55">
        <v>168</v>
      </c>
      <c r="E50" s="55"/>
      <c r="F50" s="55">
        <f t="shared" si="0"/>
        <v>168</v>
      </c>
      <c r="G50" s="31"/>
      <c r="H50" s="38"/>
    </row>
    <row r="51" spans="1:9" s="29" customFormat="1">
      <c r="A51" s="26"/>
      <c r="B51" s="31" t="s">
        <v>53</v>
      </c>
      <c r="C51" s="55"/>
      <c r="D51" s="55">
        <v>168</v>
      </c>
      <c r="E51" s="55"/>
      <c r="F51" s="55">
        <f t="shared" si="0"/>
        <v>168</v>
      </c>
      <c r="G51" s="31"/>
      <c r="H51" s="38"/>
    </row>
    <row r="52" spans="1:9" s="29" customFormat="1">
      <c r="A52" s="26"/>
      <c r="B52" s="31" t="s">
        <v>54</v>
      </c>
      <c r="C52" s="55"/>
      <c r="D52" s="55">
        <v>0</v>
      </c>
      <c r="E52" s="55"/>
      <c r="F52" s="55">
        <f t="shared" si="0"/>
        <v>0</v>
      </c>
      <c r="G52" s="31"/>
      <c r="H52" s="38"/>
    </row>
    <row r="53" spans="1:9" s="29" customFormat="1">
      <c r="A53" s="26"/>
      <c r="B53" s="31" t="s">
        <v>55</v>
      </c>
      <c r="C53" s="55"/>
      <c r="D53" s="55">
        <v>49.462999999999965</v>
      </c>
      <c r="E53" s="55"/>
      <c r="F53" s="55">
        <f t="shared" si="0"/>
        <v>49.462999999999965</v>
      </c>
      <c r="G53" s="31"/>
      <c r="H53" s="38"/>
    </row>
    <row r="54" spans="1:9" s="29" customFormat="1">
      <c r="A54" s="26"/>
      <c r="B54" s="31" t="s">
        <v>56</v>
      </c>
      <c r="C54" s="55"/>
      <c r="D54" s="55">
        <v>2054</v>
      </c>
      <c r="E54" s="55"/>
      <c r="F54" s="55">
        <f t="shared" si="0"/>
        <v>2054</v>
      </c>
      <c r="G54" s="31"/>
      <c r="H54" s="38"/>
    </row>
    <row r="55" spans="1:9" s="29" customFormat="1">
      <c r="A55" s="26"/>
      <c r="B55" s="31" t="s">
        <v>57</v>
      </c>
      <c r="C55" s="55"/>
      <c r="D55" s="55">
        <v>280</v>
      </c>
      <c r="E55" s="55"/>
      <c r="F55" s="55">
        <f t="shared" si="0"/>
        <v>280</v>
      </c>
      <c r="G55" s="31"/>
      <c r="H55" s="38"/>
    </row>
    <row r="56" spans="1:9" s="29" customFormat="1">
      <c r="A56" s="26"/>
      <c r="B56" s="31" t="s">
        <v>58</v>
      </c>
      <c r="C56" s="55"/>
      <c r="D56" s="55">
        <v>332</v>
      </c>
      <c r="E56" s="55"/>
      <c r="F56" s="55">
        <f t="shared" si="0"/>
        <v>332</v>
      </c>
      <c r="G56" s="31"/>
      <c r="H56" s="38"/>
    </row>
    <row r="57" spans="1:9" s="29" customFormat="1">
      <c r="A57" s="26"/>
      <c r="B57" s="31" t="s">
        <v>59</v>
      </c>
      <c r="C57" s="55"/>
      <c r="D57" s="55">
        <v>160</v>
      </c>
      <c r="E57" s="55"/>
      <c r="F57" s="55">
        <f t="shared" si="0"/>
        <v>160</v>
      </c>
      <c r="G57" s="31"/>
      <c r="H57" s="38"/>
    </row>
    <row r="58" spans="1:9">
      <c r="A58" s="51" t="s">
        <v>41</v>
      </c>
      <c r="B58" s="23" t="s">
        <v>130</v>
      </c>
      <c r="C58" s="54"/>
      <c r="D58" s="60"/>
      <c r="E58" s="54"/>
      <c r="F58" s="54">
        <f t="shared" si="0"/>
        <v>0</v>
      </c>
      <c r="G58" s="23"/>
      <c r="H58" s="35"/>
    </row>
    <row r="59" spans="1:9">
      <c r="A59" s="51">
        <v>3</v>
      </c>
      <c r="B59" s="23" t="s">
        <v>30</v>
      </c>
      <c r="C59" s="54">
        <v>20</v>
      </c>
      <c r="D59" s="54"/>
      <c r="E59" s="54"/>
      <c r="F59" s="54">
        <f t="shared" si="0"/>
        <v>20</v>
      </c>
      <c r="G59" s="23"/>
    </row>
    <row r="60" spans="1:9">
      <c r="A60" s="51" t="s">
        <v>41</v>
      </c>
      <c r="B60" s="23" t="s">
        <v>42</v>
      </c>
      <c r="C60" s="54"/>
      <c r="D60" s="54">
        <f>D61</f>
        <v>20</v>
      </c>
      <c r="E60" s="54"/>
      <c r="F60" s="54">
        <f t="shared" si="0"/>
        <v>20</v>
      </c>
      <c r="G60" s="23"/>
    </row>
    <row r="61" spans="1:9" s="29" customFormat="1">
      <c r="A61" s="26"/>
      <c r="B61" s="14" t="s">
        <v>164</v>
      </c>
      <c r="C61" s="55"/>
      <c r="D61" s="55">
        <v>20</v>
      </c>
      <c r="E61" s="55"/>
      <c r="F61" s="55">
        <f t="shared" si="0"/>
        <v>20</v>
      </c>
      <c r="G61" s="31"/>
    </row>
    <row r="62" spans="1:9" ht="51.75" customHeight="1">
      <c r="A62" s="51" t="s">
        <v>8</v>
      </c>
      <c r="B62" s="23" t="s">
        <v>9</v>
      </c>
      <c r="C62" s="54">
        <f>SUM(C63:C70)</f>
        <v>13888.330136999999</v>
      </c>
      <c r="D62" s="54">
        <f>SUM(D63:D70)</f>
        <v>13888.330136999999</v>
      </c>
      <c r="E62" s="54">
        <f>SUM(E63:E70)</f>
        <v>-13888.330136999999</v>
      </c>
      <c r="F62" s="54">
        <f t="shared" si="0"/>
        <v>13888.330136999999</v>
      </c>
      <c r="G62" s="23"/>
      <c r="I62" s="48"/>
    </row>
    <row r="63" spans="1:9">
      <c r="A63" s="51">
        <v>1</v>
      </c>
      <c r="B63" s="23" t="s">
        <v>27</v>
      </c>
      <c r="C63" s="54">
        <v>11097.656299999999</v>
      </c>
      <c r="D63" s="54"/>
      <c r="E63" s="54">
        <f>-C63</f>
        <v>-11097.656299999999</v>
      </c>
      <c r="F63" s="54">
        <f t="shared" si="0"/>
        <v>0</v>
      </c>
      <c r="G63" s="23"/>
    </row>
    <row r="64" spans="1:9">
      <c r="A64" s="51" t="s">
        <v>41</v>
      </c>
      <c r="B64" s="23" t="s">
        <v>40</v>
      </c>
      <c r="C64" s="54"/>
      <c r="D64" s="54"/>
      <c r="E64" s="54"/>
      <c r="F64" s="54">
        <f t="shared" si="0"/>
        <v>0</v>
      </c>
      <c r="G64" s="23"/>
    </row>
    <row r="65" spans="1:9" s="29" customFormat="1" ht="37.5">
      <c r="A65" s="26"/>
      <c r="B65" s="17" t="s">
        <v>216</v>
      </c>
      <c r="C65" s="55"/>
      <c r="D65" s="55">
        <v>11097.656299999999</v>
      </c>
      <c r="E65" s="55"/>
      <c r="F65" s="55">
        <f t="shared" si="0"/>
        <v>11097.656299999999</v>
      </c>
      <c r="G65" s="31"/>
    </row>
    <row r="66" spans="1:9">
      <c r="A66" s="51">
        <v>2</v>
      </c>
      <c r="B66" s="23" t="s">
        <v>28</v>
      </c>
      <c r="C66" s="54">
        <v>2790.6738370000003</v>
      </c>
      <c r="D66" s="54"/>
      <c r="E66" s="54">
        <f>-C66</f>
        <v>-2790.6738370000003</v>
      </c>
      <c r="F66" s="54">
        <f t="shared" si="0"/>
        <v>0</v>
      </c>
      <c r="G66" s="23"/>
    </row>
    <row r="67" spans="1:9">
      <c r="A67" s="51" t="s">
        <v>41</v>
      </c>
      <c r="B67" s="23" t="s">
        <v>40</v>
      </c>
      <c r="C67" s="54"/>
      <c r="D67" s="54"/>
      <c r="E67" s="54"/>
      <c r="F67" s="54">
        <f t="shared" si="0"/>
        <v>0</v>
      </c>
      <c r="G67" s="23"/>
    </row>
    <row r="68" spans="1:9" s="29" customFormat="1" ht="37.5">
      <c r="A68" s="26"/>
      <c r="B68" s="17" t="s">
        <v>67</v>
      </c>
      <c r="C68" s="55"/>
      <c r="D68" s="55">
        <v>915.60085099999924</v>
      </c>
      <c r="E68" s="55"/>
      <c r="F68" s="55">
        <f t="shared" si="0"/>
        <v>915.60085099999924</v>
      </c>
      <c r="G68" s="31"/>
    </row>
    <row r="69" spans="1:9" s="29" customFormat="1">
      <c r="A69" s="26"/>
      <c r="B69" s="17" t="s">
        <v>68</v>
      </c>
      <c r="C69" s="55"/>
      <c r="D69" s="55">
        <v>1725.072986000001</v>
      </c>
      <c r="E69" s="55"/>
      <c r="F69" s="55">
        <f t="shared" si="0"/>
        <v>1725.072986000001</v>
      </c>
      <c r="G69" s="31"/>
    </row>
    <row r="70" spans="1:9" s="29" customFormat="1">
      <c r="A70" s="26"/>
      <c r="B70" s="17" t="s">
        <v>69</v>
      </c>
      <c r="C70" s="55"/>
      <c r="D70" s="55">
        <v>150</v>
      </c>
      <c r="E70" s="55"/>
      <c r="F70" s="55">
        <f t="shared" si="0"/>
        <v>150</v>
      </c>
      <c r="G70" s="31"/>
    </row>
    <row r="71" spans="1:9" ht="112.5">
      <c r="A71" s="51" t="s">
        <v>10</v>
      </c>
      <c r="B71" s="23" t="s">
        <v>11</v>
      </c>
      <c r="C71" s="54">
        <f>C72</f>
        <v>10599.054646000004</v>
      </c>
      <c r="D71" s="54">
        <f t="shared" ref="D71:E71" si="1">D72</f>
        <v>10078.974646000001</v>
      </c>
      <c r="E71" s="54">
        <f t="shared" si="1"/>
        <v>-10339.014646000003</v>
      </c>
      <c r="F71" s="54">
        <f t="shared" si="0"/>
        <v>10339.014646000003</v>
      </c>
      <c r="G71" s="18"/>
      <c r="I71" s="48"/>
    </row>
    <row r="72" spans="1:9" ht="93.75">
      <c r="A72" s="51">
        <v>1</v>
      </c>
      <c r="B72" s="23" t="s">
        <v>13</v>
      </c>
      <c r="C72" s="54">
        <f>SUM(C73:C135)</f>
        <v>10599.054646000004</v>
      </c>
      <c r="D72" s="54">
        <f>D74+D93+D108+D120+D134</f>
        <v>10078.974646000001</v>
      </c>
      <c r="E72" s="54">
        <f>SUM(E73:E135)</f>
        <v>-10339.014646000003</v>
      </c>
      <c r="F72" s="54">
        <f t="shared" si="0"/>
        <v>10339.014646000003</v>
      </c>
      <c r="G72" s="33"/>
    </row>
    <row r="73" spans="1:9" ht="19.5">
      <c r="A73" s="51" t="s">
        <v>286</v>
      </c>
      <c r="B73" s="23" t="s">
        <v>27</v>
      </c>
      <c r="C73" s="54">
        <v>8025.3433670000086</v>
      </c>
      <c r="D73" s="54"/>
      <c r="E73" s="56">
        <f>-C73</f>
        <v>-8025.3433670000086</v>
      </c>
      <c r="F73" s="54">
        <f t="shared" si="0"/>
        <v>0</v>
      </c>
      <c r="G73" s="21"/>
      <c r="H73" s="48"/>
      <c r="I73" s="48"/>
    </row>
    <row r="74" spans="1:9" ht="19.5">
      <c r="A74" s="51" t="s">
        <v>41</v>
      </c>
      <c r="B74" s="23" t="s">
        <v>42</v>
      </c>
      <c r="C74" s="54"/>
      <c r="D74" s="54">
        <f>SUM(D75:D92)</f>
        <v>7799.7123670000019</v>
      </c>
      <c r="E74" s="56"/>
      <c r="F74" s="54">
        <f t="shared" ref="F74:F145" si="2">C74+D74+E74</f>
        <v>7799.7123670000019</v>
      </c>
      <c r="G74" s="21"/>
      <c r="H74" s="48"/>
      <c r="I74" s="48"/>
    </row>
    <row r="75" spans="1:9" s="29" customFormat="1">
      <c r="A75" s="26"/>
      <c r="B75" s="31" t="s">
        <v>218</v>
      </c>
      <c r="C75" s="55"/>
      <c r="D75" s="55">
        <v>2.7019999999999982</v>
      </c>
      <c r="E75" s="57"/>
      <c r="F75" s="55">
        <f t="shared" si="2"/>
        <v>2.7019999999999982</v>
      </c>
      <c r="G75" s="28"/>
      <c r="H75" s="46"/>
      <c r="I75" s="46"/>
    </row>
    <row r="76" spans="1:9" s="29" customFormat="1">
      <c r="A76" s="26"/>
      <c r="B76" s="31" t="s">
        <v>261</v>
      </c>
      <c r="C76" s="55"/>
      <c r="D76" s="55">
        <v>41.525999999999897</v>
      </c>
      <c r="E76" s="57"/>
      <c r="F76" s="55">
        <f t="shared" si="2"/>
        <v>41.525999999999897</v>
      </c>
      <c r="G76" s="28"/>
      <c r="H76" s="46"/>
      <c r="I76" s="46"/>
    </row>
    <row r="77" spans="1:9" s="29" customFormat="1">
      <c r="A77" s="26"/>
      <c r="B77" s="31" t="s">
        <v>262</v>
      </c>
      <c r="C77" s="55"/>
      <c r="D77" s="55">
        <v>8.4291000000000622</v>
      </c>
      <c r="E77" s="57"/>
      <c r="F77" s="55">
        <f t="shared" si="2"/>
        <v>8.4291000000000622</v>
      </c>
      <c r="G77" s="28"/>
      <c r="H77" s="46"/>
      <c r="I77" s="46"/>
    </row>
    <row r="78" spans="1:9" s="29" customFormat="1">
      <c r="A78" s="26"/>
      <c r="B78" s="31" t="s">
        <v>263</v>
      </c>
      <c r="C78" s="55"/>
      <c r="D78" s="55">
        <v>0.59399999999999409</v>
      </c>
      <c r="E78" s="57"/>
      <c r="F78" s="55">
        <f t="shared" si="2"/>
        <v>0.59399999999999409</v>
      </c>
      <c r="G78" s="28"/>
      <c r="H78" s="46"/>
      <c r="I78" s="46"/>
    </row>
    <row r="79" spans="1:9" s="29" customFormat="1">
      <c r="A79" s="26"/>
      <c r="B79" s="31" t="s">
        <v>265</v>
      </c>
      <c r="C79" s="55"/>
      <c r="D79" s="55">
        <v>26.639999999999873</v>
      </c>
      <c r="E79" s="57"/>
      <c r="F79" s="55">
        <f t="shared" si="2"/>
        <v>26.639999999999873</v>
      </c>
      <c r="G79" s="28"/>
      <c r="H79" s="46"/>
      <c r="I79" s="46"/>
    </row>
    <row r="80" spans="1:9" s="29" customFormat="1">
      <c r="A80" s="26"/>
      <c r="B80" s="31" t="s">
        <v>266</v>
      </c>
      <c r="C80" s="55"/>
      <c r="D80" s="55">
        <v>261.91000000000008</v>
      </c>
      <c r="E80" s="57"/>
      <c r="F80" s="55">
        <f t="shared" si="2"/>
        <v>261.91000000000008</v>
      </c>
      <c r="G80" s="28"/>
      <c r="H80" s="46"/>
      <c r="I80" s="46"/>
    </row>
    <row r="81" spans="1:9" s="29" customFormat="1">
      <c r="A81" s="26"/>
      <c r="B81" s="31" t="s">
        <v>267</v>
      </c>
      <c r="C81" s="55"/>
      <c r="D81" s="55">
        <v>317.91489999999988</v>
      </c>
      <c r="E81" s="57"/>
      <c r="F81" s="55">
        <f t="shared" si="2"/>
        <v>317.91489999999988</v>
      </c>
      <c r="G81" s="28"/>
      <c r="H81" s="46"/>
      <c r="I81" s="46"/>
    </row>
    <row r="82" spans="1:9" s="29" customFormat="1">
      <c r="A82" s="26"/>
      <c r="B82" s="31" t="s">
        <v>268</v>
      </c>
      <c r="C82" s="55"/>
      <c r="D82" s="55">
        <v>471.02629999999988</v>
      </c>
      <c r="E82" s="57"/>
      <c r="F82" s="55">
        <f t="shared" si="2"/>
        <v>471.02629999999988</v>
      </c>
      <c r="G82" s="28"/>
      <c r="H82" s="46"/>
      <c r="I82" s="46"/>
    </row>
    <row r="83" spans="1:9" s="29" customFormat="1">
      <c r="A83" s="26"/>
      <c r="B83" s="31" t="s">
        <v>269</v>
      </c>
      <c r="C83" s="55"/>
      <c r="D83" s="55">
        <v>142.69599999999991</v>
      </c>
      <c r="E83" s="57"/>
      <c r="F83" s="55">
        <f t="shared" si="2"/>
        <v>142.69599999999991</v>
      </c>
      <c r="G83" s="28"/>
      <c r="H83" s="46"/>
      <c r="I83" s="46"/>
    </row>
    <row r="84" spans="1:9" s="29" customFormat="1">
      <c r="A84" s="26"/>
      <c r="B84" s="31" t="s">
        <v>270</v>
      </c>
      <c r="C84" s="55"/>
      <c r="D84" s="55">
        <v>1737.4715999999999</v>
      </c>
      <c r="E84" s="57"/>
      <c r="F84" s="55">
        <f t="shared" si="2"/>
        <v>1737.4715999999999</v>
      </c>
      <c r="G84" s="28"/>
      <c r="H84" s="46"/>
      <c r="I84" s="46"/>
    </row>
    <row r="85" spans="1:9" s="29" customFormat="1">
      <c r="A85" s="26"/>
      <c r="B85" s="31" t="s">
        <v>271</v>
      </c>
      <c r="C85" s="55"/>
      <c r="D85" s="55">
        <v>128.17140000000006</v>
      </c>
      <c r="E85" s="57"/>
      <c r="F85" s="55">
        <f t="shared" si="2"/>
        <v>128.17140000000006</v>
      </c>
      <c r="G85" s="28"/>
      <c r="H85" s="46"/>
      <c r="I85" s="46"/>
    </row>
    <row r="86" spans="1:9" s="29" customFormat="1">
      <c r="A86" s="26"/>
      <c r="B86" s="31" t="s">
        <v>272</v>
      </c>
      <c r="C86" s="55"/>
      <c r="D86" s="55">
        <v>643.93900000000019</v>
      </c>
      <c r="E86" s="57"/>
      <c r="F86" s="55">
        <f t="shared" si="2"/>
        <v>643.93900000000019</v>
      </c>
      <c r="G86" s="28"/>
      <c r="H86" s="46"/>
      <c r="I86" s="46"/>
    </row>
    <row r="87" spans="1:9" s="29" customFormat="1">
      <c r="A87" s="26"/>
      <c r="B87" s="31" t="s">
        <v>273</v>
      </c>
      <c r="C87" s="55"/>
      <c r="D87" s="55">
        <v>139.65400000000002</v>
      </c>
      <c r="E87" s="57"/>
      <c r="F87" s="55">
        <f t="shared" si="2"/>
        <v>139.65400000000002</v>
      </c>
      <c r="G87" s="28"/>
      <c r="H87" s="46"/>
      <c r="I87" s="46"/>
    </row>
    <row r="88" spans="1:9" s="29" customFormat="1">
      <c r="A88" s="26"/>
      <c r="B88" s="31" t="s">
        <v>274</v>
      </c>
      <c r="C88" s="55"/>
      <c r="D88" s="55"/>
      <c r="E88" s="57"/>
      <c r="F88" s="55">
        <f t="shared" si="2"/>
        <v>0</v>
      </c>
      <c r="G88" s="28"/>
      <c r="H88" s="46"/>
      <c r="I88" s="46"/>
    </row>
    <row r="89" spans="1:9" s="29" customFormat="1">
      <c r="A89" s="26"/>
      <c r="B89" s="31" t="s">
        <v>275</v>
      </c>
      <c r="C89" s="55"/>
      <c r="D89" s="55">
        <v>626.08500000000015</v>
      </c>
      <c r="E89" s="57"/>
      <c r="F89" s="55">
        <f t="shared" si="2"/>
        <v>626.08500000000015</v>
      </c>
      <c r="G89" s="28"/>
      <c r="H89" s="46"/>
      <c r="I89" s="46"/>
    </row>
    <row r="90" spans="1:9" s="29" customFormat="1">
      <c r="A90" s="26"/>
      <c r="B90" s="31" t="s">
        <v>276</v>
      </c>
      <c r="C90" s="55"/>
      <c r="D90" s="55">
        <v>590.55099999999993</v>
      </c>
      <c r="E90" s="57"/>
      <c r="F90" s="55">
        <f t="shared" si="2"/>
        <v>590.55099999999993</v>
      </c>
      <c r="G90" s="28"/>
      <c r="H90" s="46"/>
      <c r="I90" s="46"/>
    </row>
    <row r="91" spans="1:9" s="29" customFormat="1">
      <c r="A91" s="26"/>
      <c r="B91" s="31" t="s">
        <v>277</v>
      </c>
      <c r="C91" s="55"/>
      <c r="D91" s="55">
        <v>684.40856700000018</v>
      </c>
      <c r="E91" s="57"/>
      <c r="F91" s="55">
        <f t="shared" si="2"/>
        <v>684.40856700000018</v>
      </c>
      <c r="G91" s="28"/>
      <c r="H91" s="46"/>
      <c r="I91" s="46"/>
    </row>
    <row r="92" spans="1:9" s="29" customFormat="1">
      <c r="A92" s="26"/>
      <c r="B92" s="31" t="s">
        <v>278</v>
      </c>
      <c r="C92" s="55"/>
      <c r="D92" s="55">
        <v>1975.9935</v>
      </c>
      <c r="E92" s="57"/>
      <c r="F92" s="55">
        <f t="shared" si="2"/>
        <v>1975.9935</v>
      </c>
      <c r="G92" s="28"/>
      <c r="H92" s="46"/>
      <c r="I92" s="46"/>
    </row>
    <row r="93" spans="1:9" ht="19.5">
      <c r="A93" s="51" t="s">
        <v>41</v>
      </c>
      <c r="B93" s="23" t="s">
        <v>284</v>
      </c>
      <c r="C93" s="54"/>
      <c r="D93" s="54">
        <f>SUM(D94:D106)</f>
        <v>225.63100000000037</v>
      </c>
      <c r="E93" s="56"/>
      <c r="F93" s="54">
        <f t="shared" si="2"/>
        <v>225.63100000000037</v>
      </c>
      <c r="G93" s="21"/>
      <c r="H93" s="48"/>
      <c r="I93" s="48"/>
    </row>
    <row r="94" spans="1:9" s="29" customFormat="1" ht="37.5">
      <c r="A94" s="26"/>
      <c r="B94" s="31" t="s">
        <v>219</v>
      </c>
      <c r="C94" s="55"/>
      <c r="D94" s="55">
        <v>0.617999999999995</v>
      </c>
      <c r="E94" s="57"/>
      <c r="F94" s="55">
        <f t="shared" si="2"/>
        <v>0.617999999999995</v>
      </c>
      <c r="G94" s="28"/>
      <c r="H94" s="46"/>
      <c r="I94" s="46"/>
    </row>
    <row r="95" spans="1:9" s="29" customFormat="1">
      <c r="A95" s="26"/>
      <c r="B95" s="31" t="s">
        <v>220</v>
      </c>
      <c r="C95" s="55"/>
      <c r="D95" s="55">
        <v>0</v>
      </c>
      <c r="E95" s="57"/>
      <c r="F95" s="55">
        <f t="shared" si="2"/>
        <v>0</v>
      </c>
      <c r="G95" s="28"/>
      <c r="H95" s="46"/>
      <c r="I95" s="46"/>
    </row>
    <row r="96" spans="1:9" s="29" customFormat="1">
      <c r="A96" s="26"/>
      <c r="B96" s="31" t="s">
        <v>221</v>
      </c>
      <c r="C96" s="55"/>
      <c r="D96" s="55">
        <v>-8.8817841970012523E-16</v>
      </c>
      <c r="E96" s="57"/>
      <c r="F96" s="55">
        <f t="shared" si="2"/>
        <v>-8.8817841970012523E-16</v>
      </c>
      <c r="G96" s="28"/>
      <c r="H96" s="46"/>
      <c r="I96" s="46"/>
    </row>
    <row r="97" spans="1:9" s="29" customFormat="1">
      <c r="A97" s="26"/>
      <c r="B97" s="31" t="s">
        <v>222</v>
      </c>
      <c r="C97" s="55"/>
      <c r="D97" s="55">
        <v>5.3290705182007514E-15</v>
      </c>
      <c r="E97" s="57"/>
      <c r="F97" s="55">
        <f t="shared" si="2"/>
        <v>5.3290705182007514E-15</v>
      </c>
      <c r="G97" s="28"/>
      <c r="H97" s="46"/>
      <c r="I97" s="46"/>
    </row>
    <row r="98" spans="1:9" s="29" customFormat="1" ht="37.5">
      <c r="A98" s="26"/>
      <c r="B98" s="31" t="s">
        <v>223</v>
      </c>
      <c r="C98" s="55"/>
      <c r="D98" s="55">
        <v>5.7000000000000384</v>
      </c>
      <c r="E98" s="57"/>
      <c r="F98" s="55">
        <f t="shared" si="2"/>
        <v>5.7000000000000384</v>
      </c>
      <c r="G98" s="28"/>
      <c r="H98" s="46"/>
      <c r="I98" s="46"/>
    </row>
    <row r="99" spans="1:9" s="29" customFormat="1" ht="37.5">
      <c r="A99" s="26"/>
      <c r="B99" s="31" t="s">
        <v>224</v>
      </c>
      <c r="C99" s="55"/>
      <c r="D99" s="55">
        <v>56.412000000000262</v>
      </c>
      <c r="E99" s="57"/>
      <c r="F99" s="55">
        <f t="shared" si="2"/>
        <v>56.412000000000262</v>
      </c>
      <c r="G99" s="28"/>
      <c r="H99" s="46"/>
      <c r="I99" s="46"/>
    </row>
    <row r="100" spans="1:9" s="29" customFormat="1" ht="37.5">
      <c r="A100" s="26"/>
      <c r="B100" s="31" t="s">
        <v>225</v>
      </c>
      <c r="C100" s="55"/>
      <c r="D100" s="55">
        <v>48.055000000000064</v>
      </c>
      <c r="E100" s="57"/>
      <c r="F100" s="55">
        <f t="shared" si="2"/>
        <v>48.055000000000064</v>
      </c>
      <c r="G100" s="28"/>
      <c r="H100" s="46"/>
      <c r="I100" s="46"/>
    </row>
    <row r="101" spans="1:9" s="29" customFormat="1" ht="37.5">
      <c r="A101" s="26"/>
      <c r="B101" s="31" t="s">
        <v>226</v>
      </c>
      <c r="C101" s="55"/>
      <c r="D101" s="55">
        <v>60.932999999999993</v>
      </c>
      <c r="E101" s="57"/>
      <c r="F101" s="55">
        <f t="shared" si="2"/>
        <v>60.932999999999993</v>
      </c>
      <c r="G101" s="28"/>
      <c r="H101" s="46"/>
      <c r="I101" s="46"/>
    </row>
    <row r="102" spans="1:9" s="29" customFormat="1" ht="56.25">
      <c r="A102" s="26"/>
      <c r="B102" s="31" t="s">
        <v>227</v>
      </c>
      <c r="C102" s="55"/>
      <c r="D102" s="55">
        <v>0</v>
      </c>
      <c r="E102" s="57"/>
      <c r="F102" s="55">
        <f t="shared" si="2"/>
        <v>0</v>
      </c>
      <c r="G102" s="28"/>
      <c r="H102" s="46"/>
      <c r="I102" s="46"/>
    </row>
    <row r="103" spans="1:9" s="29" customFormat="1" ht="37.5">
      <c r="A103" s="26"/>
      <c r="B103" s="31" t="s">
        <v>228</v>
      </c>
      <c r="C103" s="55"/>
      <c r="D103" s="55">
        <v>33.396000000000186</v>
      </c>
      <c r="E103" s="57"/>
      <c r="F103" s="55">
        <f t="shared" si="2"/>
        <v>33.396000000000186</v>
      </c>
      <c r="G103" s="28"/>
      <c r="H103" s="46"/>
      <c r="I103" s="46"/>
    </row>
    <row r="104" spans="1:9" s="29" customFormat="1" ht="56.25">
      <c r="A104" s="26"/>
      <c r="B104" s="31" t="s">
        <v>229</v>
      </c>
      <c r="C104" s="55"/>
      <c r="D104" s="55">
        <v>20.516999999999825</v>
      </c>
      <c r="E104" s="57"/>
      <c r="F104" s="55">
        <f t="shared" si="2"/>
        <v>20.516999999999825</v>
      </c>
      <c r="G104" s="28"/>
      <c r="H104" s="46"/>
      <c r="I104" s="46"/>
    </row>
    <row r="105" spans="1:9" s="29" customFormat="1" ht="37.5">
      <c r="A105" s="26"/>
      <c r="B105" s="31" t="s">
        <v>230</v>
      </c>
      <c r="C105" s="55"/>
      <c r="D105" s="55">
        <v>0</v>
      </c>
      <c r="E105" s="57"/>
      <c r="F105" s="55">
        <f t="shared" si="2"/>
        <v>0</v>
      </c>
      <c r="G105" s="28"/>
      <c r="H105" s="46"/>
      <c r="I105" s="46"/>
    </row>
    <row r="106" spans="1:9" s="29" customFormat="1" ht="75">
      <c r="A106" s="26"/>
      <c r="B106" s="31" t="s">
        <v>231</v>
      </c>
      <c r="C106" s="55"/>
      <c r="D106" s="55">
        <v>0</v>
      </c>
      <c r="E106" s="57"/>
      <c r="F106" s="55">
        <f t="shared" si="2"/>
        <v>0</v>
      </c>
      <c r="G106" s="28"/>
      <c r="H106" s="46"/>
      <c r="I106" s="46"/>
    </row>
    <row r="107" spans="1:9" ht="19.5">
      <c r="A107" s="51">
        <v>2</v>
      </c>
      <c r="B107" s="23" t="s">
        <v>28</v>
      </c>
      <c r="C107" s="58">
        <v>1597.5562789999931</v>
      </c>
      <c r="D107" s="54"/>
      <c r="E107" s="56">
        <f>-C107</f>
        <v>-1597.5562789999931</v>
      </c>
      <c r="F107" s="54">
        <f t="shared" si="2"/>
        <v>0</v>
      </c>
      <c r="G107" s="21"/>
    </row>
    <row r="108" spans="1:9" ht="19.5">
      <c r="A108" s="51" t="s">
        <v>41</v>
      </c>
      <c r="B108" s="23" t="s">
        <v>42</v>
      </c>
      <c r="C108" s="54"/>
      <c r="D108" s="54">
        <f>SUM(D109:D119)</f>
        <v>1376.0142789999991</v>
      </c>
      <c r="E108" s="56"/>
      <c r="F108" s="54">
        <f t="shared" si="2"/>
        <v>1376.0142789999991</v>
      </c>
      <c r="G108" s="21"/>
    </row>
    <row r="109" spans="1:9" s="29" customFormat="1">
      <c r="A109" s="26"/>
      <c r="B109" s="31" t="s">
        <v>54</v>
      </c>
      <c r="C109" s="55"/>
      <c r="D109" s="55">
        <v>97.825537999999867</v>
      </c>
      <c r="E109" s="57"/>
      <c r="F109" s="55">
        <f t="shared" si="2"/>
        <v>97.825537999999867</v>
      </c>
      <c r="G109" s="28"/>
    </row>
    <row r="110" spans="1:9" s="29" customFormat="1">
      <c r="A110" s="26"/>
      <c r="B110" s="31" t="s">
        <v>55</v>
      </c>
      <c r="C110" s="55"/>
      <c r="D110" s="55">
        <v>422.68279499999994</v>
      </c>
      <c r="E110" s="57"/>
      <c r="F110" s="55">
        <f t="shared" si="2"/>
        <v>422.68279499999994</v>
      </c>
      <c r="G110" s="28"/>
    </row>
    <row r="111" spans="1:9" s="29" customFormat="1">
      <c r="A111" s="26"/>
      <c r="B111" s="31" t="s">
        <v>70</v>
      </c>
      <c r="C111" s="55"/>
      <c r="D111" s="55">
        <v>78.926273999999978</v>
      </c>
      <c r="E111" s="57"/>
      <c r="F111" s="55">
        <f t="shared" si="2"/>
        <v>78.926273999999978</v>
      </c>
      <c r="G111" s="28"/>
    </row>
    <row r="112" spans="1:9" s="29" customFormat="1">
      <c r="A112" s="26"/>
      <c r="B112" s="31" t="s">
        <v>52</v>
      </c>
      <c r="C112" s="55"/>
      <c r="D112" s="55">
        <v>118.39319999999995</v>
      </c>
      <c r="E112" s="57"/>
      <c r="F112" s="55">
        <f t="shared" si="2"/>
        <v>118.39319999999995</v>
      </c>
      <c r="G112" s="28"/>
    </row>
    <row r="113" spans="1:7" s="29" customFormat="1">
      <c r="A113" s="26"/>
      <c r="B113" s="31" t="s">
        <v>56</v>
      </c>
      <c r="C113" s="55"/>
      <c r="D113" s="55">
        <v>36.196999999999889</v>
      </c>
      <c r="E113" s="57"/>
      <c r="F113" s="55">
        <f t="shared" si="2"/>
        <v>36.196999999999889</v>
      </c>
      <c r="G113" s="28"/>
    </row>
    <row r="114" spans="1:7" s="29" customFormat="1">
      <c r="A114" s="26"/>
      <c r="B114" s="31" t="s">
        <v>57</v>
      </c>
      <c r="C114" s="55"/>
      <c r="D114" s="55">
        <v>85.431499999999915</v>
      </c>
      <c r="E114" s="57"/>
      <c r="F114" s="55">
        <f t="shared" si="2"/>
        <v>85.431499999999915</v>
      </c>
      <c r="G114" s="28"/>
    </row>
    <row r="115" spans="1:7" s="29" customFormat="1">
      <c r="A115" s="26"/>
      <c r="B115" s="31" t="s">
        <v>53</v>
      </c>
      <c r="C115" s="55"/>
      <c r="D115" s="55">
        <v>12.194999999999801</v>
      </c>
      <c r="E115" s="57"/>
      <c r="F115" s="55">
        <f t="shared" si="2"/>
        <v>12.194999999999801</v>
      </c>
      <c r="G115" s="28"/>
    </row>
    <row r="116" spans="1:7" s="29" customFormat="1">
      <c r="A116" s="26"/>
      <c r="B116" s="31" t="s">
        <v>51</v>
      </c>
      <c r="C116" s="55"/>
      <c r="D116" s="55">
        <v>36.413000000000025</v>
      </c>
      <c r="E116" s="57"/>
      <c r="F116" s="55">
        <f t="shared" si="2"/>
        <v>36.413000000000025</v>
      </c>
      <c r="G116" s="28"/>
    </row>
    <row r="117" spans="1:7" s="29" customFormat="1">
      <c r="A117" s="26"/>
      <c r="B117" s="31" t="s">
        <v>50</v>
      </c>
      <c r="C117" s="55"/>
      <c r="D117" s="55">
        <v>13.550999999999931</v>
      </c>
      <c r="E117" s="57"/>
      <c r="F117" s="55">
        <f t="shared" si="2"/>
        <v>13.550999999999931</v>
      </c>
      <c r="G117" s="28"/>
    </row>
    <row r="118" spans="1:7" s="29" customFormat="1">
      <c r="A118" s="26"/>
      <c r="B118" s="31" t="s">
        <v>49</v>
      </c>
      <c r="C118" s="55"/>
      <c r="D118" s="55">
        <v>223.7620719999999</v>
      </c>
      <c r="E118" s="57"/>
      <c r="F118" s="55">
        <f t="shared" si="2"/>
        <v>223.7620719999999</v>
      </c>
      <c r="G118" s="28"/>
    </row>
    <row r="119" spans="1:7" s="29" customFormat="1">
      <c r="A119" s="26"/>
      <c r="B119" s="31" t="s">
        <v>58</v>
      </c>
      <c r="C119" s="55"/>
      <c r="D119" s="55">
        <v>250.63689999999986</v>
      </c>
      <c r="E119" s="57"/>
      <c r="F119" s="55">
        <f t="shared" si="2"/>
        <v>250.63689999999986</v>
      </c>
      <c r="G119" s="28"/>
    </row>
    <row r="120" spans="1:7" ht="19.5">
      <c r="A120" s="51" t="s">
        <v>41</v>
      </c>
      <c r="B120" s="23" t="s">
        <v>40</v>
      </c>
      <c r="C120" s="54"/>
      <c r="D120" s="54">
        <f>SUM(D121:D124)</f>
        <v>221.54200000000009</v>
      </c>
      <c r="E120" s="56"/>
      <c r="F120" s="54">
        <f t="shared" si="2"/>
        <v>221.54200000000009</v>
      </c>
      <c r="G120" s="21"/>
    </row>
    <row r="121" spans="1:7" s="29" customFormat="1" ht="56.25">
      <c r="A121" s="26"/>
      <c r="B121" s="31" t="s">
        <v>86</v>
      </c>
      <c r="C121" s="55"/>
      <c r="D121" s="55">
        <v>20.961999999999989</v>
      </c>
      <c r="E121" s="57"/>
      <c r="F121" s="55">
        <f t="shared" si="2"/>
        <v>20.961999999999989</v>
      </c>
      <c r="G121" s="28"/>
    </row>
    <row r="122" spans="1:7" s="29" customFormat="1" ht="56.25">
      <c r="A122" s="26"/>
      <c r="B122" s="31" t="s">
        <v>90</v>
      </c>
      <c r="C122" s="55"/>
      <c r="D122" s="55">
        <v>2.9180000000000597</v>
      </c>
      <c r="E122" s="57"/>
      <c r="F122" s="55">
        <f t="shared" si="2"/>
        <v>2.9180000000000597</v>
      </c>
      <c r="G122" s="28"/>
    </row>
    <row r="123" spans="1:7" s="29" customFormat="1" ht="56.25">
      <c r="A123" s="26"/>
      <c r="B123" s="31" t="s">
        <v>91</v>
      </c>
      <c r="C123" s="55"/>
      <c r="D123" s="55">
        <v>38.247000000000014</v>
      </c>
      <c r="E123" s="57"/>
      <c r="F123" s="55">
        <f t="shared" si="2"/>
        <v>38.247000000000014</v>
      </c>
      <c r="G123" s="28"/>
    </row>
    <row r="124" spans="1:7" s="29" customFormat="1" ht="37.5">
      <c r="A124" s="26"/>
      <c r="B124" s="31" t="s">
        <v>98</v>
      </c>
      <c r="C124" s="55"/>
      <c r="D124" s="55">
        <v>159.41500000000002</v>
      </c>
      <c r="E124" s="57"/>
      <c r="F124" s="55">
        <f t="shared" si="2"/>
        <v>159.41500000000002</v>
      </c>
      <c r="G124" s="28"/>
    </row>
    <row r="125" spans="1:7" ht="19.5">
      <c r="A125" s="51">
        <v>3</v>
      </c>
      <c r="B125" s="23" t="s">
        <v>31</v>
      </c>
      <c r="C125" s="54">
        <f>C126</f>
        <v>260.04000000000002</v>
      </c>
      <c r="D125" s="54"/>
      <c r="E125" s="56">
        <f>-C125</f>
        <v>-260.04000000000002</v>
      </c>
      <c r="F125" s="55">
        <f t="shared" si="2"/>
        <v>0</v>
      </c>
      <c r="G125" s="21"/>
    </row>
    <row r="126" spans="1:7" s="29" customFormat="1">
      <c r="A126" s="51" t="s">
        <v>41</v>
      </c>
      <c r="B126" s="23" t="s">
        <v>42</v>
      </c>
      <c r="C126" s="54">
        <f>D127+D128</f>
        <v>260.04000000000002</v>
      </c>
      <c r="D126" s="55"/>
      <c r="E126" s="57"/>
      <c r="F126" s="54">
        <f t="shared" si="2"/>
        <v>260.04000000000002</v>
      </c>
      <c r="G126" s="28"/>
    </row>
    <row r="127" spans="1:7" s="29" customFormat="1">
      <c r="A127" s="26"/>
      <c r="B127" s="31" t="s">
        <v>143</v>
      </c>
      <c r="C127" s="55"/>
      <c r="D127" s="55">
        <v>254</v>
      </c>
      <c r="E127" s="57"/>
      <c r="F127" s="55">
        <f t="shared" si="2"/>
        <v>254</v>
      </c>
      <c r="G127" s="28"/>
    </row>
    <row r="128" spans="1:7" s="29" customFormat="1">
      <c r="A128" s="26"/>
      <c r="B128" s="31" t="s">
        <v>144</v>
      </c>
      <c r="C128" s="55"/>
      <c r="D128" s="55">
        <v>6.04</v>
      </c>
      <c r="E128" s="57"/>
      <c r="F128" s="55">
        <f t="shared" si="2"/>
        <v>6.04</v>
      </c>
      <c r="G128" s="28"/>
    </row>
    <row r="129" spans="1:7" s="29" customFormat="1">
      <c r="A129" s="26"/>
      <c r="B129" s="31"/>
      <c r="C129" s="55"/>
      <c r="D129" s="55"/>
      <c r="E129" s="57"/>
      <c r="F129" s="55"/>
      <c r="G129" s="28"/>
    </row>
    <row r="130" spans="1:7" s="29" customFormat="1">
      <c r="A130" s="26"/>
      <c r="B130" s="31"/>
      <c r="C130" s="55"/>
      <c r="D130" s="55"/>
      <c r="E130" s="57"/>
      <c r="F130" s="55"/>
      <c r="G130" s="28"/>
    </row>
    <row r="131" spans="1:7" s="29" customFormat="1">
      <c r="A131" s="26"/>
      <c r="B131" s="31"/>
      <c r="C131" s="55"/>
      <c r="D131" s="55"/>
      <c r="E131" s="57"/>
      <c r="F131" s="55"/>
      <c r="G131" s="28"/>
    </row>
    <row r="132" spans="1:7" s="29" customFormat="1">
      <c r="A132" s="26"/>
      <c r="B132" s="31"/>
      <c r="C132" s="55"/>
      <c r="D132" s="55"/>
      <c r="E132" s="57"/>
      <c r="F132" s="55"/>
      <c r="G132" s="28"/>
    </row>
    <row r="133" spans="1:7" ht="19.5">
      <c r="A133" s="51">
        <v>4</v>
      </c>
      <c r="B133" s="23" t="s">
        <v>30</v>
      </c>
      <c r="C133" s="54">
        <v>456.07499999999999</v>
      </c>
      <c r="D133" s="54"/>
      <c r="E133" s="56">
        <f>-C133</f>
        <v>-456.07499999999999</v>
      </c>
      <c r="F133" s="54">
        <f>C133+D133+E133</f>
        <v>0</v>
      </c>
      <c r="G133" s="21"/>
    </row>
    <row r="134" spans="1:7" ht="19.5">
      <c r="A134" s="51" t="s">
        <v>41</v>
      </c>
      <c r="B134" s="23" t="s">
        <v>42</v>
      </c>
      <c r="C134" s="54"/>
      <c r="D134" s="54">
        <f>D135</f>
        <v>456.07499999999999</v>
      </c>
      <c r="E134" s="56"/>
      <c r="F134" s="54">
        <f t="shared" si="2"/>
        <v>456.07499999999999</v>
      </c>
      <c r="G134" s="21"/>
    </row>
    <row r="135" spans="1:7" s="29" customFormat="1" ht="21" customHeight="1">
      <c r="A135" s="26"/>
      <c r="B135" s="14" t="s">
        <v>164</v>
      </c>
      <c r="C135" s="55"/>
      <c r="D135" s="54">
        <v>456.07499999999999</v>
      </c>
      <c r="E135" s="57"/>
      <c r="F135" s="55">
        <f>C135+D135+E135</f>
        <v>456.07499999999999</v>
      </c>
      <c r="G135" s="28"/>
    </row>
    <row r="136" spans="1:7" ht="56.25">
      <c r="A136" s="51" t="s">
        <v>14</v>
      </c>
      <c r="B136" s="23" t="s">
        <v>15</v>
      </c>
      <c r="C136" s="54">
        <f>C137</f>
        <v>5948.8808000000008</v>
      </c>
      <c r="D136" s="54">
        <f t="shared" ref="D136:E136" si="3">D137</f>
        <v>5948.8807999999999</v>
      </c>
      <c r="E136" s="54">
        <f t="shared" si="3"/>
        <v>-5948.8808000000008</v>
      </c>
      <c r="F136" s="54">
        <f t="shared" si="2"/>
        <v>5948.8808000000008</v>
      </c>
      <c r="G136" s="18"/>
    </row>
    <row r="137" spans="1:7" ht="109.5" customHeight="1">
      <c r="A137" s="51">
        <v>1</v>
      </c>
      <c r="B137" s="19" t="s">
        <v>16</v>
      </c>
      <c r="C137" s="54">
        <f>SUM(C138:C156)</f>
        <v>5948.8808000000008</v>
      </c>
      <c r="D137" s="54">
        <f>D139+D154</f>
        <v>5948.8807999999999</v>
      </c>
      <c r="E137" s="54">
        <f>SUM(E138:E156)</f>
        <v>-5948.8808000000008</v>
      </c>
      <c r="F137" s="54">
        <f t="shared" si="2"/>
        <v>5948.8808000000008</v>
      </c>
      <c r="G137" s="18"/>
    </row>
    <row r="138" spans="1:7">
      <c r="A138" s="51" t="s">
        <v>286</v>
      </c>
      <c r="B138" s="23" t="s">
        <v>27</v>
      </c>
      <c r="C138" s="54">
        <v>3789.1758</v>
      </c>
      <c r="D138" s="54"/>
      <c r="E138" s="54">
        <f>-C138</f>
        <v>-3789.1758</v>
      </c>
      <c r="F138" s="54">
        <f t="shared" si="2"/>
        <v>0</v>
      </c>
      <c r="G138" s="18"/>
    </row>
    <row r="139" spans="1:7">
      <c r="A139" s="51" t="s">
        <v>41</v>
      </c>
      <c r="B139" s="23" t="s">
        <v>40</v>
      </c>
      <c r="C139" s="54"/>
      <c r="D139" s="54">
        <f>SUM(D140:D152)</f>
        <v>3789.1758</v>
      </c>
      <c r="E139" s="54"/>
      <c r="F139" s="54">
        <f t="shared" si="2"/>
        <v>3789.1758</v>
      </c>
      <c r="G139" s="18"/>
    </row>
    <row r="140" spans="1:7" s="29" customFormat="1" ht="56.25">
      <c r="A140" s="26"/>
      <c r="B140" s="31" t="s">
        <v>232</v>
      </c>
      <c r="C140" s="55"/>
      <c r="D140" s="55">
        <v>21.545999999999822</v>
      </c>
      <c r="E140" s="55"/>
      <c r="F140" s="55">
        <f t="shared" si="2"/>
        <v>21.545999999999822</v>
      </c>
      <c r="G140" s="17"/>
    </row>
    <row r="141" spans="1:7" s="29" customFormat="1" ht="56.25">
      <c r="A141" s="26"/>
      <c r="B141" s="31" t="s">
        <v>233</v>
      </c>
      <c r="C141" s="55"/>
      <c r="D141" s="55">
        <v>21.546000000000049</v>
      </c>
      <c r="E141" s="55"/>
      <c r="F141" s="55">
        <f t="shared" si="2"/>
        <v>21.546000000000049</v>
      </c>
      <c r="G141" s="17"/>
    </row>
    <row r="142" spans="1:7" s="29" customFormat="1" ht="56.25">
      <c r="A142" s="26"/>
      <c r="B142" s="31" t="s">
        <v>234</v>
      </c>
      <c r="C142" s="55"/>
      <c r="D142" s="55">
        <v>5.4149999999999636</v>
      </c>
      <c r="E142" s="55"/>
      <c r="F142" s="55">
        <f t="shared" si="2"/>
        <v>5.4149999999999636</v>
      </c>
      <c r="G142" s="17"/>
    </row>
    <row r="143" spans="1:7" s="29" customFormat="1" ht="56.25">
      <c r="A143" s="26"/>
      <c r="B143" s="31" t="s">
        <v>235</v>
      </c>
      <c r="C143" s="55"/>
      <c r="D143" s="55">
        <v>6.4979999999999336</v>
      </c>
      <c r="E143" s="55"/>
      <c r="F143" s="55">
        <f t="shared" si="2"/>
        <v>6.4979999999999336</v>
      </c>
      <c r="G143" s="17"/>
    </row>
    <row r="144" spans="1:7" s="29" customFormat="1" ht="56.25">
      <c r="A144" s="26"/>
      <c r="B144" s="31" t="s">
        <v>236</v>
      </c>
      <c r="C144" s="55"/>
      <c r="D144" s="55">
        <v>5.4149999999999636</v>
      </c>
      <c r="E144" s="55"/>
      <c r="F144" s="55">
        <f t="shared" si="2"/>
        <v>5.4149999999999636</v>
      </c>
      <c r="G144" s="17"/>
    </row>
    <row r="145" spans="1:7" s="29" customFormat="1" ht="93.75">
      <c r="A145" s="26"/>
      <c r="B145" s="31" t="s">
        <v>237</v>
      </c>
      <c r="C145" s="55"/>
      <c r="D145" s="55">
        <v>3.4200000000000159</v>
      </c>
      <c r="E145" s="55"/>
      <c r="F145" s="55">
        <f t="shared" si="2"/>
        <v>3.4200000000000159</v>
      </c>
      <c r="G145" s="17"/>
    </row>
    <row r="146" spans="1:7" s="29" customFormat="1" ht="56.25">
      <c r="A146" s="26"/>
      <c r="B146" s="31" t="s">
        <v>240</v>
      </c>
      <c r="C146" s="55"/>
      <c r="D146" s="55">
        <v>3.4200000000000728</v>
      </c>
      <c r="E146" s="55"/>
      <c r="F146" s="55">
        <f t="shared" ref="F146:F208" si="4">C146+D146+E146</f>
        <v>3.4200000000000728</v>
      </c>
      <c r="G146" s="17"/>
    </row>
    <row r="147" spans="1:7" s="29" customFormat="1" ht="75">
      <c r="A147" s="26"/>
      <c r="B147" s="31" t="s">
        <v>241</v>
      </c>
      <c r="C147" s="55"/>
      <c r="D147" s="55">
        <v>1419.4631999999999</v>
      </c>
      <c r="E147" s="55"/>
      <c r="F147" s="55">
        <f t="shared" si="4"/>
        <v>1419.4631999999999</v>
      </c>
      <c r="G147" s="17"/>
    </row>
    <row r="148" spans="1:7" s="29" customFormat="1" ht="93.75">
      <c r="A148" s="26"/>
      <c r="B148" s="31" t="s">
        <v>246</v>
      </c>
      <c r="C148" s="55"/>
      <c r="D148" s="55">
        <v>6.8630000000000138</v>
      </c>
      <c r="E148" s="55"/>
      <c r="F148" s="55">
        <f t="shared" si="4"/>
        <v>6.8630000000000138</v>
      </c>
      <c r="G148" s="17"/>
    </row>
    <row r="149" spans="1:7" s="29" customFormat="1" ht="56.25">
      <c r="A149" s="26"/>
      <c r="B149" s="31" t="s">
        <v>247</v>
      </c>
      <c r="C149" s="55"/>
      <c r="D149" s="55">
        <v>373.75</v>
      </c>
      <c r="E149" s="55"/>
      <c r="F149" s="55">
        <f t="shared" si="4"/>
        <v>373.75</v>
      </c>
      <c r="G149" s="17"/>
    </row>
    <row r="150" spans="1:7" s="29" customFormat="1" ht="56.25">
      <c r="A150" s="26"/>
      <c r="B150" s="31" t="s">
        <v>248</v>
      </c>
      <c r="C150" s="55"/>
      <c r="D150" s="55">
        <v>3.4199999999999591</v>
      </c>
      <c r="E150" s="55"/>
      <c r="F150" s="55">
        <f t="shared" si="4"/>
        <v>3.4199999999999591</v>
      </c>
      <c r="G150" s="17"/>
    </row>
    <row r="151" spans="1:7" s="29" customFormat="1" ht="75">
      <c r="A151" s="26"/>
      <c r="B151" s="31" t="s">
        <v>249</v>
      </c>
      <c r="C151" s="55"/>
      <c r="D151" s="55">
        <v>700.13400000000001</v>
      </c>
      <c r="E151" s="55"/>
      <c r="F151" s="55"/>
      <c r="G151" s="17"/>
    </row>
    <row r="152" spans="1:7" s="29" customFormat="1" ht="75">
      <c r="A152" s="26"/>
      <c r="B152" s="31" t="s">
        <v>250</v>
      </c>
      <c r="C152" s="55"/>
      <c r="D152" s="55">
        <v>1218.2856000000002</v>
      </c>
      <c r="E152" s="55"/>
      <c r="F152" s="55">
        <f t="shared" si="4"/>
        <v>1218.2856000000002</v>
      </c>
      <c r="G152" s="17"/>
    </row>
    <row r="153" spans="1:7">
      <c r="A153" s="51" t="s">
        <v>285</v>
      </c>
      <c r="B153" s="23" t="s">
        <v>28</v>
      </c>
      <c r="C153" s="54">
        <v>2159.7050000000004</v>
      </c>
      <c r="D153" s="54"/>
      <c r="E153" s="54">
        <f>-C153</f>
        <v>-2159.7050000000004</v>
      </c>
      <c r="F153" s="54">
        <f t="shared" si="4"/>
        <v>0</v>
      </c>
      <c r="G153" s="18"/>
    </row>
    <row r="154" spans="1:7">
      <c r="A154" s="51" t="s">
        <v>41</v>
      </c>
      <c r="B154" s="23" t="s">
        <v>284</v>
      </c>
      <c r="C154" s="54"/>
      <c r="D154" s="54">
        <f>SUM(D155:D156)</f>
        <v>2159.7049999999999</v>
      </c>
      <c r="E154" s="54"/>
      <c r="F154" s="54">
        <f t="shared" si="4"/>
        <v>2159.7049999999999</v>
      </c>
      <c r="G154" s="18"/>
    </row>
    <row r="155" spans="1:7" s="29" customFormat="1" ht="37.5">
      <c r="A155" s="26"/>
      <c r="B155" s="31" t="s">
        <v>117</v>
      </c>
      <c r="C155" s="55"/>
      <c r="D155" s="55">
        <v>722.73800000000006</v>
      </c>
      <c r="E155" s="55"/>
      <c r="F155" s="55">
        <f t="shared" si="4"/>
        <v>722.73800000000006</v>
      </c>
      <c r="G155" s="17"/>
    </row>
    <row r="156" spans="1:7" s="29" customFormat="1" ht="56.25">
      <c r="A156" s="26"/>
      <c r="B156" s="31" t="s">
        <v>118</v>
      </c>
      <c r="C156" s="55"/>
      <c r="D156" s="55">
        <v>1436.9670000000001</v>
      </c>
      <c r="E156" s="55"/>
      <c r="F156" s="55">
        <f t="shared" si="4"/>
        <v>1436.9670000000001</v>
      </c>
      <c r="G156" s="17"/>
    </row>
    <row r="157" spans="1:7" s="29" customFormat="1">
      <c r="A157" s="51" t="s">
        <v>166</v>
      </c>
      <c r="B157" s="23" t="s">
        <v>31</v>
      </c>
      <c r="C157" s="54">
        <f>SUM(D159:D161)</f>
        <v>342.02980000000002</v>
      </c>
      <c r="D157" s="54"/>
      <c r="E157" s="54">
        <f>-C157</f>
        <v>-342.02980000000002</v>
      </c>
      <c r="F157" s="55">
        <f t="shared" si="4"/>
        <v>0</v>
      </c>
      <c r="G157" s="17"/>
    </row>
    <row r="158" spans="1:7" s="29" customFormat="1">
      <c r="A158" s="51" t="s">
        <v>41</v>
      </c>
      <c r="B158" s="23" t="s">
        <v>284</v>
      </c>
      <c r="C158" s="55"/>
      <c r="D158" s="54">
        <f>SUM(D159:D161)</f>
        <v>342.02980000000002</v>
      </c>
      <c r="E158" s="54"/>
      <c r="F158" s="54">
        <f t="shared" si="4"/>
        <v>342.02980000000002</v>
      </c>
      <c r="G158" s="17"/>
    </row>
    <row r="159" spans="1:7" s="29" customFormat="1" ht="75">
      <c r="A159" s="26"/>
      <c r="B159" s="31" t="s">
        <v>160</v>
      </c>
      <c r="C159" s="55"/>
      <c r="D159" s="55">
        <v>23.437000000000001</v>
      </c>
      <c r="E159" s="55"/>
      <c r="F159" s="55">
        <f t="shared" si="4"/>
        <v>23.437000000000001</v>
      </c>
      <c r="G159" s="17"/>
    </row>
    <row r="160" spans="1:7" s="29" customFormat="1" ht="56.25">
      <c r="A160" s="26"/>
      <c r="B160" s="31" t="s">
        <v>161</v>
      </c>
      <c r="C160" s="55"/>
      <c r="D160" s="55">
        <v>113.6648</v>
      </c>
      <c r="E160" s="55"/>
      <c r="F160" s="55">
        <f t="shared" si="4"/>
        <v>113.6648</v>
      </c>
      <c r="G160" s="17"/>
    </row>
    <row r="161" spans="1:7" s="29" customFormat="1" ht="112.5">
      <c r="A161" s="26"/>
      <c r="B161" s="31" t="s">
        <v>162</v>
      </c>
      <c r="C161" s="55"/>
      <c r="D161" s="55">
        <v>204.928</v>
      </c>
      <c r="E161" s="55"/>
      <c r="F161" s="55">
        <f t="shared" si="4"/>
        <v>204.928</v>
      </c>
      <c r="G161" s="17"/>
    </row>
    <row r="162" spans="1:7" ht="75">
      <c r="A162" s="51" t="s">
        <v>14</v>
      </c>
      <c r="B162" s="23" t="s">
        <v>18</v>
      </c>
      <c r="C162" s="54">
        <f>SUM(C163:C205)</f>
        <v>4158.2552500000011</v>
      </c>
      <c r="D162" s="54">
        <f>D164+D180+D189+D199+D204</f>
        <v>4158.2552499999993</v>
      </c>
      <c r="E162" s="54">
        <f>SUM(E163:E205)</f>
        <v>-4158.2552500000011</v>
      </c>
      <c r="F162" s="54">
        <f t="shared" si="4"/>
        <v>4158.2552499999993</v>
      </c>
      <c r="G162" s="18"/>
    </row>
    <row r="163" spans="1:7">
      <c r="A163" s="51">
        <v>1</v>
      </c>
      <c r="B163" s="23" t="s">
        <v>27</v>
      </c>
      <c r="C163" s="54">
        <v>2324.1855999999989</v>
      </c>
      <c r="D163" s="54"/>
      <c r="E163" s="54">
        <f>-C163</f>
        <v>-2324.1855999999989</v>
      </c>
      <c r="F163" s="54">
        <f t="shared" si="4"/>
        <v>0</v>
      </c>
      <c r="G163" s="18"/>
    </row>
    <row r="164" spans="1:7">
      <c r="A164" s="51" t="s">
        <v>41</v>
      </c>
      <c r="B164" s="23" t="s">
        <v>280</v>
      </c>
      <c r="C164" s="54"/>
      <c r="D164" s="54">
        <f>SUM(D165:D179)</f>
        <v>2278.9965999999995</v>
      </c>
      <c r="E164" s="54"/>
      <c r="F164" s="54">
        <f t="shared" si="4"/>
        <v>2278.9965999999995</v>
      </c>
      <c r="G164" s="18"/>
    </row>
    <row r="165" spans="1:7" s="29" customFormat="1">
      <c r="A165" s="26"/>
      <c r="B165" s="31" t="s">
        <v>174</v>
      </c>
      <c r="C165" s="55"/>
      <c r="D165" s="55">
        <v>1020.5100000000001</v>
      </c>
      <c r="E165" s="55"/>
      <c r="F165" s="55">
        <f t="shared" si="4"/>
        <v>1020.5100000000001</v>
      </c>
      <c r="G165" s="17"/>
    </row>
    <row r="166" spans="1:7" s="29" customFormat="1">
      <c r="A166" s="26"/>
      <c r="B166" s="31" t="s">
        <v>175</v>
      </c>
      <c r="C166" s="55"/>
      <c r="D166" s="55">
        <v>46.589999999999918</v>
      </c>
      <c r="E166" s="55"/>
      <c r="F166" s="55">
        <f t="shared" si="4"/>
        <v>46.589999999999918</v>
      </c>
      <c r="G166" s="17"/>
    </row>
    <row r="167" spans="1:7" s="29" customFormat="1">
      <c r="A167" s="26"/>
      <c r="B167" s="31" t="s">
        <v>182</v>
      </c>
      <c r="C167" s="55"/>
      <c r="D167" s="55">
        <v>34.722000000000094</v>
      </c>
      <c r="E167" s="55"/>
      <c r="F167" s="55">
        <f t="shared" si="4"/>
        <v>34.722000000000094</v>
      </c>
      <c r="G167" s="17"/>
    </row>
    <row r="168" spans="1:7" s="29" customFormat="1">
      <c r="A168" s="26"/>
      <c r="B168" s="31" t="s">
        <v>176</v>
      </c>
      <c r="C168" s="55"/>
      <c r="D168" s="55">
        <v>11.366999999999962</v>
      </c>
      <c r="E168" s="55"/>
      <c r="F168" s="55">
        <f t="shared" si="4"/>
        <v>11.366999999999962</v>
      </c>
      <c r="G168" s="17"/>
    </row>
    <row r="169" spans="1:7" s="29" customFormat="1">
      <c r="A169" s="26"/>
      <c r="B169" s="31" t="s">
        <v>177</v>
      </c>
      <c r="C169" s="55"/>
      <c r="D169" s="55">
        <v>12.157999999999959</v>
      </c>
      <c r="E169" s="55"/>
      <c r="F169" s="55">
        <f t="shared" si="4"/>
        <v>12.157999999999959</v>
      </c>
      <c r="G169" s="17"/>
    </row>
    <row r="170" spans="1:7" s="29" customFormat="1">
      <c r="A170" s="26"/>
      <c r="B170" s="31" t="s">
        <v>279</v>
      </c>
      <c r="C170" s="55"/>
      <c r="D170" s="55">
        <v>23.052000000000021</v>
      </c>
      <c r="E170" s="55"/>
      <c r="F170" s="55">
        <f t="shared" si="4"/>
        <v>23.052000000000021</v>
      </c>
      <c r="G170" s="17"/>
    </row>
    <row r="171" spans="1:7" s="29" customFormat="1">
      <c r="A171" s="26"/>
      <c r="B171" s="31" t="s">
        <v>178</v>
      </c>
      <c r="C171" s="55"/>
      <c r="D171" s="55"/>
      <c r="E171" s="55"/>
      <c r="F171" s="55">
        <f t="shared" si="4"/>
        <v>0</v>
      </c>
      <c r="G171" s="17"/>
    </row>
    <row r="172" spans="1:7" s="29" customFormat="1">
      <c r="A172" s="26"/>
      <c r="B172" s="31" t="s">
        <v>179</v>
      </c>
      <c r="C172" s="55"/>
      <c r="D172" s="55"/>
      <c r="E172" s="55"/>
      <c r="F172" s="55">
        <f t="shared" si="4"/>
        <v>0</v>
      </c>
      <c r="G172" s="17"/>
    </row>
    <row r="173" spans="1:7" s="29" customFormat="1">
      <c r="A173" s="26"/>
      <c r="B173" s="31" t="s">
        <v>180</v>
      </c>
      <c r="C173" s="55"/>
      <c r="D173" s="55">
        <v>24.993999999999915</v>
      </c>
      <c r="E173" s="55"/>
      <c r="F173" s="55">
        <f t="shared" si="4"/>
        <v>24.993999999999915</v>
      </c>
      <c r="G173" s="17"/>
    </row>
    <row r="174" spans="1:7" s="29" customFormat="1">
      <c r="A174" s="26"/>
      <c r="B174" s="31" t="s">
        <v>181</v>
      </c>
      <c r="C174" s="55"/>
      <c r="D174" s="55">
        <v>950</v>
      </c>
      <c r="E174" s="55"/>
      <c r="F174" s="55">
        <f t="shared" si="4"/>
        <v>950</v>
      </c>
      <c r="G174" s="17"/>
    </row>
    <row r="175" spans="1:7" s="29" customFormat="1">
      <c r="A175" s="26"/>
      <c r="B175" s="31" t="s">
        <v>183</v>
      </c>
      <c r="C175" s="55"/>
      <c r="D175" s="55">
        <v>19.980999999999995</v>
      </c>
      <c r="E175" s="55"/>
      <c r="F175" s="55">
        <f t="shared" si="4"/>
        <v>19.980999999999995</v>
      </c>
      <c r="G175" s="17"/>
    </row>
    <row r="176" spans="1:7" s="29" customFormat="1">
      <c r="A176" s="26"/>
      <c r="B176" s="31" t="s">
        <v>186</v>
      </c>
      <c r="C176" s="55"/>
      <c r="D176" s="55">
        <v>50.725599999999986</v>
      </c>
      <c r="E176" s="55"/>
      <c r="F176" s="55">
        <f t="shared" si="4"/>
        <v>50.725599999999986</v>
      </c>
      <c r="G176" s="17"/>
    </row>
    <row r="177" spans="1:7" s="29" customFormat="1">
      <c r="A177" s="26"/>
      <c r="B177" s="31" t="s">
        <v>187</v>
      </c>
      <c r="C177" s="55"/>
      <c r="D177" s="55">
        <v>46.413999999999987</v>
      </c>
      <c r="E177" s="55"/>
      <c r="F177" s="55">
        <f t="shared" si="4"/>
        <v>46.413999999999987</v>
      </c>
      <c r="G177" s="17"/>
    </row>
    <row r="178" spans="1:7" s="29" customFormat="1">
      <c r="A178" s="26"/>
      <c r="B178" s="31" t="s">
        <v>188</v>
      </c>
      <c r="C178" s="55"/>
      <c r="D178" s="55"/>
      <c r="E178" s="55"/>
      <c r="F178" s="55">
        <f t="shared" si="4"/>
        <v>0</v>
      </c>
      <c r="G178" s="17"/>
    </row>
    <row r="179" spans="1:7" s="29" customFormat="1">
      <c r="A179" s="26"/>
      <c r="B179" s="31" t="s">
        <v>192</v>
      </c>
      <c r="C179" s="55"/>
      <c r="D179" s="59">
        <v>38.482999999999947</v>
      </c>
      <c r="E179" s="55"/>
      <c r="F179" s="55">
        <f t="shared" si="4"/>
        <v>38.482999999999947</v>
      </c>
      <c r="G179" s="17"/>
    </row>
    <row r="180" spans="1:7">
      <c r="A180" s="51" t="s">
        <v>41</v>
      </c>
      <c r="B180" s="23" t="s">
        <v>40</v>
      </c>
      <c r="C180" s="54"/>
      <c r="D180" s="54">
        <f>SUM(D181:D187)</f>
        <v>45.18899999999995</v>
      </c>
      <c r="E180" s="54"/>
      <c r="F180" s="54">
        <f t="shared" si="4"/>
        <v>45.18899999999995</v>
      </c>
      <c r="G180" s="18"/>
    </row>
    <row r="181" spans="1:7" s="29" customFormat="1" ht="75">
      <c r="A181" s="26"/>
      <c r="B181" s="31" t="s">
        <v>251</v>
      </c>
      <c r="C181" s="55"/>
      <c r="D181" s="55">
        <v>10.709999999999944</v>
      </c>
      <c r="E181" s="55"/>
      <c r="F181" s="55">
        <f t="shared" si="4"/>
        <v>10.709999999999944</v>
      </c>
      <c r="G181" s="17"/>
    </row>
    <row r="182" spans="1:7" s="29" customFormat="1" ht="75">
      <c r="A182" s="26"/>
      <c r="B182" s="31" t="s">
        <v>252</v>
      </c>
      <c r="C182" s="55"/>
      <c r="D182" s="55">
        <v>10.710000000000058</v>
      </c>
      <c r="E182" s="55"/>
      <c r="F182" s="55">
        <f t="shared" si="4"/>
        <v>10.710000000000058</v>
      </c>
      <c r="G182" s="17"/>
    </row>
    <row r="183" spans="1:7" s="29" customFormat="1" ht="75">
      <c r="A183" s="26"/>
      <c r="B183" s="31" t="s">
        <v>253</v>
      </c>
      <c r="C183" s="55"/>
      <c r="D183" s="55">
        <v>0.53999999999999204</v>
      </c>
      <c r="E183" s="55"/>
      <c r="F183" s="55">
        <f t="shared" si="4"/>
        <v>0.53999999999999204</v>
      </c>
      <c r="G183" s="17"/>
    </row>
    <row r="184" spans="1:7" s="29" customFormat="1" ht="75">
      <c r="A184" s="26"/>
      <c r="B184" s="31" t="s">
        <v>254</v>
      </c>
      <c r="C184" s="55"/>
      <c r="D184" s="55">
        <v>3</v>
      </c>
      <c r="E184" s="55"/>
      <c r="F184" s="55">
        <f t="shared" si="4"/>
        <v>3</v>
      </c>
      <c r="G184" s="17"/>
    </row>
    <row r="185" spans="1:7" s="29" customFormat="1" ht="75">
      <c r="A185" s="26"/>
      <c r="B185" s="31" t="s">
        <v>255</v>
      </c>
      <c r="C185" s="55"/>
      <c r="D185" s="55">
        <v>20.228999999999957</v>
      </c>
      <c r="E185" s="55"/>
      <c r="F185" s="55">
        <f t="shared" si="4"/>
        <v>20.228999999999957</v>
      </c>
      <c r="G185" s="17"/>
    </row>
    <row r="186" spans="1:7" s="29" customFormat="1" ht="56.25">
      <c r="A186" s="26"/>
      <c r="B186" s="31" t="s">
        <v>256</v>
      </c>
      <c r="C186" s="55"/>
      <c r="D186" s="55">
        <v>0</v>
      </c>
      <c r="E186" s="55"/>
      <c r="F186" s="55">
        <f t="shared" si="4"/>
        <v>0</v>
      </c>
      <c r="G186" s="17"/>
    </row>
    <row r="187" spans="1:7" s="29" customFormat="1" ht="75">
      <c r="A187" s="26"/>
      <c r="B187" s="31" t="s">
        <v>257</v>
      </c>
      <c r="C187" s="55"/>
      <c r="D187" s="55">
        <v>0</v>
      </c>
      <c r="E187" s="55"/>
      <c r="F187" s="55">
        <f t="shared" si="4"/>
        <v>0</v>
      </c>
      <c r="G187" s="17"/>
    </row>
    <row r="188" spans="1:7">
      <c r="A188" s="51">
        <v>2</v>
      </c>
      <c r="B188" s="23" t="s">
        <v>28</v>
      </c>
      <c r="C188" s="54">
        <v>1832.1636500000022</v>
      </c>
      <c r="D188" s="54"/>
      <c r="E188" s="54">
        <f>-C188</f>
        <v>-1832.1636500000022</v>
      </c>
      <c r="F188" s="54">
        <f t="shared" si="4"/>
        <v>0</v>
      </c>
      <c r="G188" s="18"/>
    </row>
    <row r="189" spans="1:7">
      <c r="A189" s="51" t="s">
        <v>41</v>
      </c>
      <c r="B189" s="23" t="s">
        <v>42</v>
      </c>
      <c r="C189" s="54"/>
      <c r="D189" s="54">
        <f>SUM(D190:D198)</f>
        <v>168.02364999999986</v>
      </c>
      <c r="E189" s="54"/>
      <c r="F189" s="54">
        <f t="shared" si="4"/>
        <v>168.02364999999986</v>
      </c>
      <c r="G189" s="18"/>
    </row>
    <row r="190" spans="1:7" s="29" customFormat="1">
      <c r="A190" s="26"/>
      <c r="B190" s="31" t="s">
        <v>120</v>
      </c>
      <c r="C190" s="55"/>
      <c r="D190" s="55">
        <v>9.5040000000000049</v>
      </c>
      <c r="E190" s="55"/>
      <c r="F190" s="55">
        <f t="shared" si="4"/>
        <v>9.5040000000000049</v>
      </c>
      <c r="G190" s="17"/>
    </row>
    <row r="191" spans="1:7" s="29" customFormat="1">
      <c r="A191" s="26"/>
      <c r="B191" s="31" t="s">
        <v>121</v>
      </c>
      <c r="C191" s="55"/>
      <c r="D191" s="55">
        <v>10.809999999999986</v>
      </c>
      <c r="E191" s="55"/>
      <c r="F191" s="55">
        <f t="shared" si="4"/>
        <v>10.809999999999986</v>
      </c>
      <c r="G191" s="17"/>
    </row>
    <row r="192" spans="1:7" s="29" customFormat="1">
      <c r="A192" s="26"/>
      <c r="B192" s="31" t="s">
        <v>48</v>
      </c>
      <c r="C192" s="55"/>
      <c r="D192" s="55">
        <v>30.196999999999946</v>
      </c>
      <c r="E192" s="55"/>
      <c r="F192" s="55">
        <f t="shared" si="4"/>
        <v>30.196999999999946</v>
      </c>
      <c r="G192" s="17"/>
    </row>
    <row r="193" spans="1:7" s="29" customFormat="1">
      <c r="A193" s="26"/>
      <c r="B193" s="31" t="s">
        <v>122</v>
      </c>
      <c r="C193" s="55"/>
      <c r="D193" s="55">
        <v>45.597858999999957</v>
      </c>
      <c r="E193" s="55"/>
      <c r="F193" s="55">
        <f t="shared" si="4"/>
        <v>45.597858999999957</v>
      </c>
      <c r="G193" s="17"/>
    </row>
    <row r="194" spans="1:7" s="29" customFormat="1">
      <c r="A194" s="26"/>
      <c r="B194" s="31" t="s">
        <v>123</v>
      </c>
      <c r="C194" s="55"/>
      <c r="D194" s="55">
        <v>6.5017910000000043</v>
      </c>
      <c r="E194" s="55"/>
      <c r="F194" s="55">
        <f t="shared" si="4"/>
        <v>6.5017910000000043</v>
      </c>
      <c r="G194" s="17"/>
    </row>
    <row r="195" spans="1:7" s="29" customFormat="1">
      <c r="A195" s="26"/>
      <c r="B195" s="31" t="s">
        <v>49</v>
      </c>
      <c r="C195" s="55"/>
      <c r="D195" s="55">
        <v>17.759999999999991</v>
      </c>
      <c r="E195" s="55"/>
      <c r="F195" s="55">
        <f t="shared" si="4"/>
        <v>17.759999999999991</v>
      </c>
      <c r="G195" s="17"/>
    </row>
    <row r="196" spans="1:7" s="29" customFormat="1">
      <c r="A196" s="26"/>
      <c r="B196" s="31" t="s">
        <v>53</v>
      </c>
      <c r="C196" s="55"/>
      <c r="D196" s="55">
        <v>4.3269999999999751</v>
      </c>
      <c r="E196" s="55"/>
      <c r="F196" s="55">
        <f t="shared" si="4"/>
        <v>4.3269999999999751</v>
      </c>
      <c r="G196" s="17"/>
    </row>
    <row r="197" spans="1:7" s="29" customFormat="1">
      <c r="A197" s="26"/>
      <c r="B197" s="31" t="s">
        <v>50</v>
      </c>
      <c r="C197" s="55"/>
      <c r="D197" s="55">
        <v>6.0690000000000168</v>
      </c>
      <c r="E197" s="55"/>
      <c r="F197" s="55">
        <f t="shared" si="4"/>
        <v>6.0690000000000168</v>
      </c>
      <c r="G197" s="17"/>
    </row>
    <row r="198" spans="1:7" s="29" customFormat="1">
      <c r="A198" s="26"/>
      <c r="B198" s="31" t="s">
        <v>51</v>
      </c>
      <c r="C198" s="55"/>
      <c r="D198" s="55">
        <v>37.256999999999962</v>
      </c>
      <c r="E198" s="55"/>
      <c r="F198" s="55">
        <f t="shared" si="4"/>
        <v>37.256999999999962</v>
      </c>
      <c r="G198" s="17"/>
    </row>
    <row r="199" spans="1:7">
      <c r="A199" s="51" t="s">
        <v>41</v>
      </c>
      <c r="B199" s="23" t="s">
        <v>40</v>
      </c>
      <c r="C199" s="54"/>
      <c r="D199" s="54">
        <f>SUM(D200:D202)</f>
        <v>1664.1400000000003</v>
      </c>
      <c r="E199" s="54"/>
      <c r="F199" s="54">
        <f t="shared" si="4"/>
        <v>1664.1400000000003</v>
      </c>
      <c r="G199" s="18"/>
    </row>
    <row r="200" spans="1:7" s="29" customFormat="1" ht="56.25">
      <c r="A200" s="26"/>
      <c r="B200" s="17" t="s">
        <v>126</v>
      </c>
      <c r="C200" s="55"/>
      <c r="D200" s="55">
        <v>1028.8270000000002</v>
      </c>
      <c r="E200" s="55"/>
      <c r="F200" s="55">
        <f t="shared" si="4"/>
        <v>1028.8270000000002</v>
      </c>
      <c r="G200" s="17"/>
    </row>
    <row r="201" spans="1:7" s="29" customFormat="1" ht="37.5">
      <c r="A201" s="26"/>
      <c r="B201" s="17" t="s">
        <v>127</v>
      </c>
      <c r="C201" s="55"/>
      <c r="D201" s="55">
        <v>578.31299999999999</v>
      </c>
      <c r="E201" s="55"/>
      <c r="F201" s="55">
        <f t="shared" si="4"/>
        <v>578.31299999999999</v>
      </c>
      <c r="G201" s="17"/>
    </row>
    <row r="202" spans="1:7" s="29" customFormat="1" ht="56.25">
      <c r="A202" s="26"/>
      <c r="B202" s="17" t="s">
        <v>128</v>
      </c>
      <c r="C202" s="55"/>
      <c r="D202" s="55">
        <v>57</v>
      </c>
      <c r="E202" s="55"/>
      <c r="F202" s="55">
        <f t="shared" si="4"/>
        <v>57</v>
      </c>
      <c r="G202" s="17"/>
    </row>
    <row r="203" spans="1:7">
      <c r="A203" s="51">
        <v>3</v>
      </c>
      <c r="B203" s="18" t="s">
        <v>30</v>
      </c>
      <c r="C203" s="54">
        <v>1.9059999999999999</v>
      </c>
      <c r="D203" s="54"/>
      <c r="E203" s="54">
        <f>-C203</f>
        <v>-1.9059999999999999</v>
      </c>
      <c r="F203" s="55">
        <f t="shared" si="4"/>
        <v>0</v>
      </c>
      <c r="G203" s="18"/>
    </row>
    <row r="204" spans="1:7">
      <c r="A204" s="51" t="s">
        <v>41</v>
      </c>
      <c r="B204" s="18" t="s">
        <v>42</v>
      </c>
      <c r="C204" s="54"/>
      <c r="D204" s="54">
        <f>D205</f>
        <v>1.9059999999999999</v>
      </c>
      <c r="E204" s="54"/>
      <c r="F204" s="55">
        <f t="shared" si="4"/>
        <v>1.9059999999999999</v>
      </c>
      <c r="G204" s="18"/>
    </row>
    <row r="205" spans="1:7" s="29" customFormat="1">
      <c r="A205" s="26"/>
      <c r="B205" s="17" t="s">
        <v>164</v>
      </c>
      <c r="C205" s="55"/>
      <c r="D205" s="55">
        <v>1.9059999999999999</v>
      </c>
      <c r="F205" s="55">
        <f t="shared" si="4"/>
        <v>1.9059999999999999</v>
      </c>
      <c r="G205" s="17"/>
    </row>
    <row r="206" spans="1:7" ht="131.25">
      <c r="A206" s="51" t="s">
        <v>17</v>
      </c>
      <c r="B206" s="23" t="s">
        <v>20</v>
      </c>
      <c r="C206" s="54">
        <f>C207</f>
        <v>420</v>
      </c>
      <c r="D206" s="54">
        <f t="shared" ref="D206:E206" si="5">D207</f>
        <v>0</v>
      </c>
      <c r="E206" s="54">
        <f t="shared" si="5"/>
        <v>0</v>
      </c>
      <c r="F206" s="54">
        <f t="shared" si="4"/>
        <v>420</v>
      </c>
      <c r="G206" s="51"/>
    </row>
    <row r="207" spans="1:7" ht="112.5">
      <c r="A207" s="51">
        <v>1</v>
      </c>
      <c r="B207" s="23" t="s">
        <v>21</v>
      </c>
      <c r="C207" s="54">
        <f>SUM(C208:C208)</f>
        <v>420</v>
      </c>
      <c r="D207" s="54">
        <f>SUM(D208:D208)</f>
        <v>0</v>
      </c>
      <c r="E207" s="54">
        <f>SUM(E208:E208)</f>
        <v>0</v>
      </c>
      <c r="F207" s="54">
        <f t="shared" si="4"/>
        <v>420</v>
      </c>
      <c r="G207" s="18"/>
    </row>
    <row r="208" spans="1:7" s="29" customFormat="1" ht="37.5">
      <c r="A208" s="47"/>
      <c r="B208" s="31" t="s">
        <v>32</v>
      </c>
      <c r="C208" s="55">
        <v>420</v>
      </c>
      <c r="D208" s="55"/>
      <c r="E208" s="55"/>
      <c r="F208" s="55">
        <f t="shared" si="4"/>
        <v>420</v>
      </c>
      <c r="G208" s="53"/>
    </row>
  </sheetData>
  <mergeCells count="10">
    <mergeCell ref="A1:G1"/>
    <mergeCell ref="A2:G2"/>
    <mergeCell ref="A3:G3"/>
    <mergeCell ref="A4:G4"/>
    <mergeCell ref="A6:A7"/>
    <mergeCell ref="B6:B7"/>
    <mergeCell ref="C6:C7"/>
    <mergeCell ref="D6:E6"/>
    <mergeCell ref="F6:F7"/>
    <mergeCell ref="G6:G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ĐC TH NQ19</vt:lpstr>
      <vt:lpstr>Biểu 01_vốn 2025 xã mới</vt:lpstr>
      <vt:lpstr>Biểu 2 kéo dài sang 2025 xã mới</vt:lpstr>
      <vt:lpstr>Biểu 01</vt:lpstr>
      <vt:lpstr>Biểu 02</vt:lpstr>
      <vt:lpstr>Phụ lục PB vốn 2025 đợt 2 xã cũ</vt:lpstr>
      <vt:lpstr>Phụ lục trung hạn</vt:lpstr>
      <vt:lpstr>Phụ lục 2025_đợt 1</vt:lpstr>
      <vt:lpstr>Phụ lục kéo dài sang 2025</vt:lpstr>
      <vt:lpstr>'Biểu 01'!Print_Area</vt:lpstr>
      <vt:lpstr>'Biểu 01_vốn 2025 xã mới'!Print_Area</vt:lpstr>
      <vt:lpstr>'Biểu 02'!Print_Area</vt:lpstr>
      <vt:lpstr>'Biểu 2 kéo dài sang 2025 xã mới'!Print_Area</vt:lpstr>
      <vt:lpstr>'Biểu 01'!Print_Titles</vt:lpstr>
      <vt:lpstr>'Biểu 01_vốn 2025 xã mới'!Print_Titles</vt:lpstr>
      <vt:lpstr>'Biểu 02'!Print_Titles</vt:lpstr>
      <vt:lpstr>'Biểu 2 kéo dài sang 2025 xã mới'!Print_Titles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Welcome</cp:lastModifiedBy>
  <cp:lastPrinted>2025-06-25T12:05:04Z</cp:lastPrinted>
  <dcterms:created xsi:type="dcterms:W3CDTF">2025-03-26T09:18:02Z</dcterms:created>
  <dcterms:modified xsi:type="dcterms:W3CDTF">2025-06-25T12:06:37Z</dcterms:modified>
</cp:coreProperties>
</file>